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9080" windowHeight="11700"/>
  </bookViews>
  <sheets>
    <sheet name="So sánh với NQ10" sheetId="1" r:id="rId1"/>
  </sheets>
  <calcPr calcId="145621"/>
</workbook>
</file>

<file path=xl/calcChain.xml><?xml version="1.0" encoding="utf-8"?>
<calcChain xmlns="http://schemas.openxmlformats.org/spreadsheetml/2006/main">
  <c r="L76" i="1" l="1"/>
  <c r="L78" i="1"/>
  <c r="K76" i="1"/>
  <c r="K78" i="1"/>
  <c r="L75" i="1"/>
  <c r="K75" i="1"/>
  <c r="J71" i="1"/>
  <c r="I71" i="1"/>
  <c r="L70" i="1"/>
  <c r="K70" i="1"/>
  <c r="L69" i="1"/>
  <c r="K69" i="1"/>
  <c r="L64" i="1"/>
  <c r="L67" i="1"/>
  <c r="K64" i="1"/>
  <c r="K66" i="1"/>
  <c r="K67" i="1"/>
  <c r="L63" i="1"/>
  <c r="K63" i="1"/>
  <c r="L60" i="1"/>
  <c r="L59" i="1"/>
  <c r="K60" i="1"/>
  <c r="K59" i="1"/>
  <c r="L54" i="1"/>
  <c r="L57" i="1"/>
  <c r="L53" i="1"/>
  <c r="K54" i="1"/>
  <c r="K56" i="1"/>
  <c r="K57" i="1"/>
  <c r="K53" i="1"/>
  <c r="L46" i="1"/>
  <c r="L47" i="1"/>
  <c r="K47" i="1"/>
  <c r="K46" i="1"/>
  <c r="L41" i="1"/>
  <c r="L44" i="1"/>
  <c r="J44" i="1"/>
  <c r="K41" i="1"/>
  <c r="K43" i="1"/>
  <c r="K44" i="1"/>
  <c r="K40" i="1"/>
  <c r="K35" i="1"/>
  <c r="K34" i="1"/>
  <c r="K29" i="1"/>
  <c r="K32" i="1"/>
  <c r="K28" i="1"/>
  <c r="L20" i="1"/>
  <c r="L21" i="1"/>
  <c r="L22" i="1"/>
  <c r="L23" i="1"/>
  <c r="L19" i="1"/>
  <c r="K22" i="1"/>
  <c r="K23" i="1"/>
  <c r="K21" i="1"/>
  <c r="K19" i="1"/>
  <c r="G10" i="1"/>
  <c r="G9" i="1"/>
  <c r="H10" i="1"/>
  <c r="H9" i="1"/>
  <c r="N10" i="1" l="1"/>
  <c r="N11" i="1"/>
  <c r="N12" i="1"/>
  <c r="N13" i="1"/>
  <c r="N9" i="1"/>
  <c r="J10" i="1"/>
  <c r="L10" i="1" s="1"/>
  <c r="J11" i="1"/>
  <c r="L11" i="1" s="1"/>
  <c r="J12" i="1"/>
  <c r="L12" i="1" s="1"/>
  <c r="J13" i="1"/>
  <c r="L13" i="1" s="1"/>
  <c r="J9" i="1"/>
  <c r="L9" i="1" s="1"/>
  <c r="N76" i="1"/>
  <c r="N78" i="1"/>
  <c r="N75" i="1"/>
  <c r="N71" i="1"/>
  <c r="N70" i="1"/>
  <c r="N69" i="1"/>
  <c r="N64" i="1"/>
  <c r="N65" i="1"/>
  <c r="N66" i="1"/>
  <c r="N67" i="1"/>
  <c r="N63" i="1"/>
  <c r="N60" i="1"/>
  <c r="N59" i="1"/>
  <c r="N54" i="1"/>
  <c r="N55" i="1"/>
  <c r="N56" i="1"/>
  <c r="N57" i="1"/>
  <c r="N53" i="1"/>
  <c r="N50" i="1"/>
  <c r="N49" i="1"/>
  <c r="N47" i="1"/>
  <c r="N46" i="1"/>
  <c r="N41" i="1"/>
  <c r="N42" i="1"/>
  <c r="N43" i="1"/>
  <c r="N44" i="1"/>
  <c r="N40" i="1"/>
  <c r="N20" i="1"/>
  <c r="N21" i="1"/>
  <c r="N22" i="1"/>
  <c r="N23" i="1"/>
  <c r="N19" i="1"/>
  <c r="M11" i="1" l="1"/>
  <c r="M12" i="1"/>
  <c r="M13" i="1"/>
  <c r="G71" i="1"/>
  <c r="H71" i="1" s="1"/>
  <c r="G70" i="1"/>
  <c r="H70" i="1" s="1"/>
  <c r="G69" i="1"/>
  <c r="H69" i="1" s="1"/>
  <c r="G67" i="1"/>
  <c r="H67" i="1" s="1"/>
  <c r="G66" i="1"/>
  <c r="G65" i="1"/>
  <c r="H65" i="1" s="1"/>
  <c r="G64" i="1"/>
  <c r="H64" i="1" s="1"/>
  <c r="G63" i="1"/>
  <c r="H63" i="1" s="1"/>
  <c r="G78" i="1"/>
  <c r="M78" i="1" s="1"/>
  <c r="G76" i="1"/>
  <c r="M76" i="1" s="1"/>
  <c r="G75" i="1"/>
  <c r="H75" i="1" s="1"/>
  <c r="G60" i="1"/>
  <c r="H60" i="1" s="1"/>
  <c r="G59" i="1"/>
  <c r="H59" i="1" s="1"/>
  <c r="G57" i="1"/>
  <c r="H57" i="1" s="1"/>
  <c r="G56" i="1"/>
  <c r="G55" i="1"/>
  <c r="H55" i="1" s="1"/>
  <c r="G54" i="1"/>
  <c r="H54" i="1" s="1"/>
  <c r="G53" i="1"/>
  <c r="M53" i="1" s="1"/>
  <c r="G50" i="1"/>
  <c r="H50" i="1" s="1"/>
  <c r="G49" i="1"/>
  <c r="H49" i="1" s="1"/>
  <c r="G47" i="1"/>
  <c r="M47" i="1" s="1"/>
  <c r="G46" i="1"/>
  <c r="H46" i="1" s="1"/>
  <c r="G41" i="1"/>
  <c r="H41" i="1" s="1"/>
  <c r="G42" i="1"/>
  <c r="H42" i="1" s="1"/>
  <c r="G43" i="1"/>
  <c r="G44" i="1"/>
  <c r="I44" i="1" s="1"/>
  <c r="G40" i="1"/>
  <c r="M40" i="1" s="1"/>
  <c r="G20" i="1"/>
  <c r="H20" i="1" s="1"/>
  <c r="G21" i="1"/>
  <c r="H21" i="1" s="1"/>
  <c r="G22" i="1"/>
  <c r="H22" i="1" s="1"/>
  <c r="G23" i="1"/>
  <c r="H23" i="1" s="1"/>
  <c r="G19" i="1"/>
  <c r="H19" i="1" s="1"/>
  <c r="M9" i="1"/>
  <c r="M10" i="1"/>
  <c r="M29" i="1"/>
  <c r="M30" i="1"/>
  <c r="M31" i="1"/>
  <c r="M32" i="1"/>
  <c r="M34" i="1"/>
  <c r="M35" i="1"/>
  <c r="M28" i="1"/>
  <c r="J77" i="1" l="1"/>
  <c r="L77" i="1" s="1"/>
  <c r="N77" i="1"/>
  <c r="N89" i="1" s="1"/>
  <c r="H40" i="1"/>
  <c r="M21" i="1"/>
  <c r="H44" i="1"/>
  <c r="H47" i="1"/>
  <c r="J47" i="1" s="1"/>
  <c r="M20" i="1"/>
  <c r="H53" i="1"/>
  <c r="J53" i="1" s="1"/>
  <c r="M63" i="1"/>
  <c r="M70" i="1"/>
  <c r="M23" i="1"/>
  <c r="M57" i="1"/>
  <c r="M75" i="1"/>
  <c r="M67" i="1"/>
  <c r="M22" i="1"/>
  <c r="M44" i="1"/>
  <c r="M49" i="1"/>
  <c r="H76" i="1"/>
  <c r="J76" i="1" s="1"/>
  <c r="M59" i="1"/>
  <c r="M19" i="1"/>
  <c r="M43" i="1"/>
  <c r="M46" i="1"/>
  <c r="M56" i="1"/>
  <c r="M60" i="1"/>
  <c r="M64" i="1"/>
  <c r="M42" i="1"/>
  <c r="M50" i="1"/>
  <c r="M55" i="1"/>
  <c r="M77" i="1"/>
  <c r="M89" i="1" s="1"/>
  <c r="I77" i="1"/>
  <c r="K77" i="1" s="1"/>
  <c r="M65" i="1"/>
  <c r="M71" i="1"/>
  <c r="M41" i="1"/>
  <c r="M54" i="1"/>
  <c r="H78" i="1"/>
  <c r="J78" i="1" s="1"/>
  <c r="M66" i="1"/>
  <c r="M69" i="1"/>
  <c r="I46" i="1"/>
  <c r="J46" i="1"/>
  <c r="I47" i="1"/>
  <c r="I63" i="1"/>
  <c r="J63" i="1"/>
  <c r="I64" i="1"/>
  <c r="J64" i="1"/>
  <c r="I65" i="1"/>
  <c r="J65" i="1"/>
  <c r="I66" i="1"/>
  <c r="J66" i="1"/>
  <c r="L66" i="1" s="1"/>
  <c r="I67" i="1"/>
  <c r="J67" i="1"/>
  <c r="I69" i="1"/>
  <c r="J69" i="1"/>
  <c r="I70" i="1"/>
  <c r="J70" i="1"/>
  <c r="I75" i="1"/>
  <c r="J75" i="1"/>
  <c r="I76" i="1"/>
  <c r="I78" i="1"/>
  <c r="I53" i="1"/>
  <c r="I54" i="1"/>
  <c r="J54" i="1"/>
  <c r="I55" i="1"/>
  <c r="J55" i="1"/>
  <c r="I56" i="1"/>
  <c r="J56" i="1"/>
  <c r="L56" i="1" s="1"/>
  <c r="I57" i="1"/>
  <c r="J57" i="1"/>
  <c r="I59" i="1"/>
  <c r="J59" i="1"/>
  <c r="I60" i="1"/>
  <c r="J60" i="1"/>
  <c r="I49" i="1"/>
  <c r="J49" i="1"/>
  <c r="I50" i="1"/>
  <c r="J50" i="1"/>
  <c r="I34" i="1" l="1"/>
  <c r="I35" i="1"/>
  <c r="I28" i="1"/>
  <c r="I29" i="1"/>
  <c r="I30" i="1"/>
  <c r="I31" i="1"/>
  <c r="K31" i="1" s="1"/>
  <c r="I32" i="1"/>
  <c r="I19" i="1"/>
  <c r="D20" i="1"/>
  <c r="D21" i="1"/>
  <c r="D22" i="1"/>
  <c r="D23" i="1"/>
  <c r="D19" i="1"/>
  <c r="I13" i="1"/>
  <c r="K13" i="1" s="1"/>
  <c r="J20" i="1"/>
  <c r="J21" i="1"/>
  <c r="J22" i="1"/>
  <c r="J23" i="1"/>
  <c r="J19" i="1"/>
  <c r="I20" i="1"/>
  <c r="K20" i="1" s="1"/>
  <c r="I21" i="1"/>
  <c r="I22" i="1"/>
  <c r="I23" i="1"/>
  <c r="I9" i="1" l="1"/>
  <c r="K9" i="1" s="1"/>
  <c r="I10" i="1"/>
  <c r="K10" i="1" s="1"/>
  <c r="I11" i="1"/>
  <c r="K11" i="1" s="1"/>
  <c r="I12" i="1"/>
  <c r="K12" i="1" s="1"/>
  <c r="J40" i="1" l="1"/>
  <c r="L40" i="1" s="1"/>
  <c r="J41" i="1"/>
  <c r="J42" i="1"/>
  <c r="J43" i="1"/>
  <c r="L43" i="1" s="1"/>
  <c r="I40" i="1"/>
  <c r="I41" i="1"/>
  <c r="I42" i="1"/>
  <c r="I43" i="1"/>
</calcChain>
</file>

<file path=xl/sharedStrings.xml><?xml version="1.0" encoding="utf-8"?>
<sst xmlns="http://schemas.openxmlformats.org/spreadsheetml/2006/main" count="138" uniqueCount="111">
  <si>
    <t>DỰ KIẾN KINH PHÍ TĂNG THÊM KHI ĐIỀU CHỈNH ĐỊNH MỨC CHI NHIỆM VỤ KHOA HỌC VÀ CÔNG NGHỆ TRÊN ĐỊA BÀN TỈNH</t>
  </si>
  <si>
    <t>STT</t>
  </si>
  <si>
    <t>Nội dung chi</t>
  </si>
  <si>
    <t>Mức chi theo NQ 10/2018/NQ-HĐND</t>
  </si>
  <si>
    <t>Tỷ lệ điều chỉnh tăng so với mức chi theo Nghị quyết số  10/2018/NQ-HĐND (%)</t>
  </si>
  <si>
    <t>Chênh lệch giữa mức chi đề xuất và mức chi theo Nghị quyếtsố  10/2018/NQ-HĐND</t>
  </si>
  <si>
    <t>Tiền công lao động trực tiếp</t>
  </si>
  <si>
    <t>Định mức thuê chuyên gia trong nước và ngoài nước</t>
  </si>
  <si>
    <t>Điều tra khảo sát thu thập số liệu</t>
  </si>
  <si>
    <t>Họp Hội đồng tự đánh giá kết quả thực hiện nhiệm vụ cấp tỉnh</t>
  </si>
  <si>
    <t>Quản lý chung nhiệm vụ KHCN</t>
  </si>
  <si>
    <t>Hội đồng tư vấn xác định nhiệm vụ</t>
  </si>
  <si>
    <t>Hội đồng tư vấn tuyển chọn, giao trực tiếp tổ chức, cá nhân chủ trì nhiệm vụ KH&amp;CN cấp tỉnh; xét duyệt đề cương nhiệm vụ KH&amp;CN cấp cơ sở</t>
  </si>
  <si>
    <t>Thẩm định nội dung, tài chính của nhiệm vụ KHCN</t>
  </si>
  <si>
    <t>Thuê chuyên gia tư vấn độc lập thực hiện theo Khoản 2, Điều 9, TTLT 55/2015/TTLT-BTC-BKHCN</t>
  </si>
  <si>
    <t>Chủ trì</t>
  </si>
  <si>
    <t>Thư ký</t>
  </si>
  <si>
    <t>Báo cáo viên trình bày tại hội thảo</t>
  </si>
  <si>
    <t>Thành viên tham gia hội thảo</t>
  </si>
  <si>
    <t>Chi họp Hội đồng</t>
  </si>
  <si>
    <t>Chủ tịch</t>
  </si>
  <si>
    <t>Phó Chủ tịch, thành viên</t>
  </si>
  <si>
    <t>Thư ký hành chính</t>
  </si>
  <si>
    <t>Đại biểu</t>
  </si>
  <si>
    <t>Chi nhận xét, đánh giá</t>
  </si>
  <si>
    <t>Nhận xét đánh giá của Ủy viên phản biện</t>
  </si>
  <si>
    <t xml:space="preserve">Chi họp HĐ </t>
  </si>
  <si>
    <t>Chủ tịch HĐ</t>
  </si>
  <si>
    <t>Phó CTHĐ; thành viên</t>
  </si>
  <si>
    <t>Chi nhận xét đánh giá</t>
  </si>
  <si>
    <t>Nhận xét đánh giá của ủy viên HĐ(CT, Phó CT. ủy viên)</t>
  </si>
  <si>
    <t>Nhận xét đánh giá của ủy viên HĐ(CT, Phó CT, ủy viên)</t>
  </si>
  <si>
    <t>Tổ trưởng</t>
  </si>
  <si>
    <t>Hội đồng tư vấn đánh giá nghiệm thu chính thức nhiệm vụ KHCN</t>
  </si>
  <si>
    <t>Thành viên</t>
  </si>
  <si>
    <t xml:space="preserve">Đại biểu </t>
  </si>
  <si>
    <t>Thực hiện theo quy định tại Thông tư 109/2016/TT-BTC ngày 30/6/2016 và Thông tư 37/2022/TT-BTC ngày 22/6/2022</t>
  </si>
  <si>
    <t>Thư ký khoa học</t>
  </si>
  <si>
    <t>Chi thù lao xây dựng yêu cầu đặt hàng đối với nhiệm vụ đề xuất thực hiện</t>
  </si>
  <si>
    <t>Chi thù lao chuyên gia xử lý các vấn đề kỹ thuật hỗ trợ cho hoạt động của Hội đồng(chi phí tính cho 1 chuyên gia)</t>
  </si>
  <si>
    <t>Cấp tỉnh</t>
  </si>
  <si>
    <t>Cấp  cơ sở</t>
  </si>
  <si>
    <t>ĐVT: 1000 đồng</t>
  </si>
  <si>
    <t xml:space="preserve">  + Chủ nhiệm</t>
  </si>
  <si>
    <t xml:space="preserve">  + Thư ký</t>
  </si>
  <si>
    <t xml:space="preserve">  + Thành viên chính</t>
  </si>
  <si>
    <t xml:space="preserve">  + Thành viên </t>
  </si>
  <si>
    <t xml:space="preserve">  + Kỹ thuật viên, NV hỗ trợ</t>
  </si>
  <si>
    <t>Mức chi bình quân 1 nhiệm vụ cấp tỉnh</t>
  </si>
  <si>
    <t>Quy định mức chi đối với nhiệm vụ cấp tỉnh</t>
  </si>
  <si>
    <t xml:space="preserve">Dự kiến kinh phí tăng 2024 (10 Đề tài cấp tỉnh) </t>
  </si>
  <si>
    <t>Mức chi đề xuất bình quân 1 nhiệm vụ tăng cấp tỉnh (Đề xuất 80% của TT03)</t>
  </si>
  <si>
    <t>Mức chi đề xuất tăng cấp cơ sở (Đề xuất 50% của ĐT cấp tỉnh)</t>
  </si>
  <si>
    <t>ko quá 50% mức chi cho HĐ nghiệm thu</t>
  </si>
  <si>
    <t>bằng 5% tổng dự toán kinh phí thực hiện nhiệm vụ KHCN có sử dụng ngân sách nhà nước, tối đa không quá 300 triệu đồng/nv</t>
  </si>
  <si>
    <t>Nhận xét đánh giá của ủy viên HĐ (CT, Phó CT, ủy viên)</t>
  </si>
  <si>
    <t>Thuê chuyên gia trong nước</t>
  </si>
  <si>
    <t>TT 02/2015/TT-BLĐTBXH (không quá 30%tổng dự toán chi tiền thù lao thực hiện nhiệm vụ KH&amp;CN)</t>
  </si>
  <si>
    <t>Thuê chuyên gia nước ngoài</t>
  </si>
  <si>
    <t>không quá 50%tổng dự toán chi tiền thù lao thực hiện nhiệm vụ KH&amp;CN</t>
  </si>
  <si>
    <t>Không quá 30trđ/người/tháng</t>
  </si>
  <si>
    <t>Điểm b khoản 2 điều 7 TTLT 55/2015</t>
  </si>
  <si>
    <t>ko quá 0,8 lần mức chi của CNNV</t>
  </si>
  <si>
    <t>Chi mua vật tư, nguyên nhiên vật liệu; chi sửa chữa, mua sắm tài sản cố định</t>
  </si>
  <si>
    <t>Xây dựng trên cơ sở thuyết minh dự kiến khối lượng công việc, chế độ và định mức chi tiêu ngân sách nhà nước (nếu có)</t>
  </si>
  <si>
    <t>Hội thảo khoa học, diễn đàn, tọa đàm khoa học</t>
  </si>
  <si>
    <t>Báo cáo khoa học được đặt hàng ko trình bày</t>
  </si>
  <si>
    <t>6.1</t>
  </si>
  <si>
    <t>6.2</t>
  </si>
  <si>
    <t>Chi cho công tác quản lý nhiệm vụ KHCN</t>
  </si>
  <si>
    <t>8.1</t>
  </si>
  <si>
    <t>8.1.1</t>
  </si>
  <si>
    <t>8.1.2</t>
  </si>
  <si>
    <t>8.1.3</t>
  </si>
  <si>
    <t>8.2</t>
  </si>
  <si>
    <t>82..1</t>
  </si>
  <si>
    <t>8.2.2</t>
  </si>
  <si>
    <t>8.3</t>
  </si>
  <si>
    <t>8.3.1</t>
  </si>
  <si>
    <t>8.3.2</t>
  </si>
  <si>
    <t>8.4</t>
  </si>
  <si>
    <t>8.5</t>
  </si>
  <si>
    <t>Các HĐ tư vấn khác quy định tại Thông tư quản lý nhiệm vụ KHCN</t>
  </si>
  <si>
    <t>tối đa bằng 50% mức chi của HĐ nghiệm thu</t>
  </si>
  <si>
    <t>Các nội dung chi khác xây dựng dự toán trên cơ sở dự kiến khối lượng công việc và các quy định hiện hành</t>
  </si>
  <si>
    <t>8.6</t>
  </si>
  <si>
    <t>Chi hậu cần xây dựng dự toán trên cơ sở dự kiến khối lượng công việc và các quy định hiện hànhtheo quy định hiện hành</t>
  </si>
  <si>
    <t>8.7</t>
  </si>
  <si>
    <t>tối đa bằng 5 lần mức chi thù lao (gồm tiền họp HĐ của Chủ tịch HĐ và chi nhận xét đánh giá của UVPB trog Hội đồng) của HĐ tương ứng</t>
  </si>
  <si>
    <t>ko quá 5 lần mức chi thù lao (gồm tiền họp HĐ của Chủ tịch HĐ và chi nhận xét đánh giá của UVPB trog Hội đồng) của HĐ tương ứng</t>
  </si>
  <si>
    <t>8.8</t>
  </si>
  <si>
    <t xml:space="preserve">Chi thông báo tuyển chọn trên các phương tiện truyền thông </t>
  </si>
  <si>
    <t>8.9</t>
  </si>
  <si>
    <t>Chi công tác kiểm tra, đánh giá trong quá trình thực hiện nhiệm vụ KHCN; kiểm tra đánh giá sau khi giao quyền sở hữu, quyền sử dụng kết quả nghiên cứu</t>
  </si>
  <si>
    <t>Công tác phí cho đoàn kiểm tra</t>
  </si>
  <si>
    <t>Tiền công cho HĐ đánh giá nhiệm vụ KHCN (trong trường hợp cần thiết)</t>
  </si>
  <si>
    <t>8.11</t>
  </si>
  <si>
    <t xml:space="preserve">Chi cuộc họp định kỳ và đột xuất của Ban Chủ nhiệm Chương trình  </t>
  </si>
  <si>
    <t>Các khoản chi khác liên quan trực tiếp đến hoạt động quản lý nhiệm vụ KHCN</t>
  </si>
  <si>
    <t>TT40/2017/TT-BTC ngày 28/4/2017</t>
  </si>
  <si>
    <t>tối đa bằng 50% mức chi của HĐ tư vấn đánh giá nghiệm thu</t>
  </si>
  <si>
    <t xml:space="preserve">thực hiện theo quy định đối với dự toán chi hội nghị, hội thảo KH, diễn đàn, tọa đàm khoa học phục vụ hoạt động nghiên cứu </t>
  </si>
  <si>
    <t>áp dụng mức chi cho HĐ tuyển chọn/giao trực tiếp</t>
  </si>
  <si>
    <t>xây dựng  trên cơ sở dự kiến khối lượng công việc và các quy định hiện hành của pháp luật</t>
  </si>
  <si>
    <t>Thực hiện theo NQ 15</t>
  </si>
  <si>
    <t>thực hiện theo quy định đối với dự toán chi hội nghị, hội thảo KH, diễn đàn, tọa đàm khoa học phục vụ hoạt động nghiên cứu cấp tỉnh</t>
  </si>
  <si>
    <t>Căn cứ  thực hiện:
- Thông tư 03/2023/TT-BTC ngày 10/01/2023
- Thông tư 02/2023/TT-BKHCN ngày 08/5/2023</t>
  </si>
  <si>
    <t>8.12</t>
  </si>
  <si>
    <t>TỔNG CỘNG</t>
  </si>
  <si>
    <t>Dự kiến kinh phí tăng 2024 (10 nhiệm vụ cấp cơ sở)</t>
  </si>
  <si>
    <t>Mức chi bình quân 01 nhiệm vụ cấp cơ sở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</si>
</sst>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₫_-;\-* #,##0.00\ _₫_-;_-* &quot;-&quot;??\ _₫_-;_-@_-"/>
    <numFmt numFmtId="164" formatCode="_ * #,##0.00_ ;_ * \-#,##0.00_ ;_ * &quot;-&quot;??_ ;_ @_ "/>
    <numFmt numFmtId="165" formatCode="_ * #,##0_ ;_ * \-#,##0_ ;_ * &quot;-&quot;??_ ;_ @_ "/>
  </numFmts>
  <fonts count="21" x14ac:knownFonts="1">
    <font>
      <sz val="14"/>
      <color theme="1"/>
      <name val="Times New Roman"/>
      <family val="2"/>
      <charset val="163"/>
    </font>
    <font>
      <sz val="11"/>
      <color theme="1"/>
      <name val="Arial"/>
      <family val="2"/>
      <scheme val="minor"/>
    </font>
    <font>
      <b/>
      <sz val="12"/>
      <color theme="1"/>
      <name val="Times New Roman"/>
      <family val="2"/>
      <charset val="163"/>
    </font>
    <font>
      <sz val="12"/>
      <color theme="1"/>
      <name val="Times New Roman"/>
      <family val="2"/>
      <charset val="163"/>
    </font>
    <font>
      <sz val="12"/>
      <color rgb="FFFF0000"/>
      <name val="Times New Roman"/>
      <family val="2"/>
      <charset val="163"/>
    </font>
    <font>
      <sz val="14"/>
      <color theme="1"/>
      <name val="Times New Roman"/>
      <family val="2"/>
      <charset val="163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2"/>
      <charset val="163"/>
    </font>
    <font>
      <b/>
      <sz val="12"/>
      <color rgb="FFFF0000"/>
      <name val="Times New Roman"/>
      <family val="2"/>
      <charset val="163"/>
    </font>
    <font>
      <b/>
      <sz val="11"/>
      <color theme="1"/>
      <name val="Times New Roman"/>
      <family val="2"/>
      <charset val="163"/>
    </font>
    <font>
      <b/>
      <sz val="11"/>
      <name val="Times New Roman"/>
      <family val="2"/>
      <charset val="163"/>
    </font>
    <font>
      <sz val="11"/>
      <color theme="1"/>
      <name val="Times New Roman"/>
      <family val="2"/>
      <charset val="163"/>
    </font>
    <font>
      <b/>
      <sz val="11"/>
      <color rgb="FFFF0000"/>
      <name val="Times New Roman"/>
      <family val="2"/>
      <charset val="163"/>
    </font>
    <font>
      <b/>
      <i/>
      <sz val="11"/>
      <color rgb="FFFF0000"/>
      <name val="Times New Roman"/>
      <family val="2"/>
      <charset val="163"/>
    </font>
    <font>
      <sz val="11"/>
      <color rgb="FFFF0000"/>
      <name val="Times New Roman"/>
      <family val="2"/>
      <charset val="163"/>
    </font>
    <font>
      <i/>
      <sz val="11"/>
      <color theme="1"/>
      <name val="Times New Roman"/>
      <family val="2"/>
      <charset val="163"/>
    </font>
    <font>
      <b/>
      <i/>
      <sz val="11"/>
      <color theme="1"/>
      <name val="Times New Roman"/>
      <family val="2"/>
      <charset val="163"/>
    </font>
    <font>
      <sz val="11"/>
      <name val="Times New Roman"/>
      <family val="2"/>
      <charset val="163"/>
    </font>
    <font>
      <b/>
      <i/>
      <sz val="11"/>
      <name val="Times New Roman"/>
      <family val="2"/>
      <charset val="163"/>
    </font>
    <font>
      <sz val="1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8">
    <xf numFmtId="0" fontId="0" fillId="0" borderId="0" xfId="0"/>
    <xf numFmtId="0" fontId="3" fillId="3" borderId="0" xfId="0" applyFont="1" applyFill="1"/>
    <xf numFmtId="0" fontId="2" fillId="3" borderId="0" xfId="0" applyFont="1" applyFill="1" applyAlignment="1">
      <alignment vertical="center"/>
    </xf>
    <xf numFmtId="0" fontId="7" fillId="3" borderId="0" xfId="0" applyFont="1" applyFill="1"/>
    <xf numFmtId="0" fontId="4" fillId="3" borderId="0" xfId="0" applyFont="1" applyFill="1"/>
    <xf numFmtId="0" fontId="8" fillId="3" borderId="0" xfId="0" applyFont="1" applyFill="1"/>
    <xf numFmtId="0" fontId="3" fillId="3" borderId="0" xfId="0" applyFont="1" applyFill="1" applyAlignment="1">
      <alignment vertical="center"/>
    </xf>
    <xf numFmtId="0" fontId="6" fillId="3" borderId="0" xfId="0" applyFont="1" applyFill="1"/>
    <xf numFmtId="0" fontId="9" fillId="3" borderId="0" xfId="0" applyFont="1" applyFill="1"/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3" fillId="2" borderId="0" xfId="0" applyFont="1" applyFill="1"/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/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 wrapText="1"/>
    </xf>
    <xf numFmtId="3" fontId="13" fillId="3" borderId="1" xfId="0" applyNumberFormat="1" applyFont="1" applyFill="1" applyBorder="1" applyAlignment="1"/>
    <xf numFmtId="3" fontId="13" fillId="2" borderId="1" xfId="0" applyNumberFormat="1" applyFont="1" applyFill="1" applyBorder="1" applyAlignment="1"/>
    <xf numFmtId="0" fontId="13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 wrapText="1"/>
    </xf>
    <xf numFmtId="3" fontId="12" fillId="3" borderId="1" xfId="0" applyNumberFormat="1" applyFont="1" applyFill="1" applyBorder="1" applyAlignment="1"/>
    <xf numFmtId="165" fontId="12" fillId="3" borderId="1" xfId="5" applyNumberFormat="1" applyFont="1" applyFill="1" applyBorder="1" applyAlignment="1"/>
    <xf numFmtId="3" fontId="12" fillId="2" borderId="1" xfId="0" applyNumberFormat="1" applyFont="1" applyFill="1" applyBorder="1" applyAlignment="1"/>
    <xf numFmtId="3" fontId="12" fillId="3" borderId="1" xfId="0" applyNumberFormat="1" applyFont="1" applyFill="1" applyBorder="1"/>
    <xf numFmtId="9" fontId="12" fillId="3" borderId="1" xfId="4" applyFont="1" applyFill="1" applyBorder="1"/>
    <xf numFmtId="9" fontId="12" fillId="3" borderId="1" xfId="0" applyNumberFormat="1" applyFont="1" applyFill="1" applyBorder="1" applyAlignment="1"/>
    <xf numFmtId="165" fontId="12" fillId="3" borderId="1" xfId="5" applyNumberFormat="1" applyFont="1" applyFill="1" applyBorder="1"/>
    <xf numFmtId="0" fontId="12" fillId="3" borderId="1" xfId="0" applyFont="1" applyFill="1" applyBorder="1" applyAlignment="1">
      <alignment horizontal="left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wrapText="1"/>
    </xf>
    <xf numFmtId="3" fontId="13" fillId="3" borderId="1" xfId="0" applyNumberFormat="1" applyFont="1" applyFill="1" applyBorder="1"/>
    <xf numFmtId="9" fontId="12" fillId="3" borderId="1" xfId="4" applyNumberFormat="1" applyFont="1" applyFill="1" applyBorder="1"/>
    <xf numFmtId="9" fontId="12" fillId="3" borderId="1" xfId="0" applyNumberFormat="1" applyFont="1" applyFill="1" applyBorder="1"/>
    <xf numFmtId="3" fontId="15" fillId="3" borderId="1" xfId="0" applyNumberFormat="1" applyFont="1" applyFill="1" applyBorder="1" applyAlignment="1"/>
    <xf numFmtId="3" fontId="15" fillId="2" borderId="1" xfId="0" applyNumberFormat="1" applyFont="1" applyFill="1" applyBorder="1" applyAlignment="1"/>
    <xf numFmtId="3" fontId="15" fillId="3" borderId="1" xfId="0" applyNumberFormat="1" applyFont="1" applyFill="1" applyBorder="1"/>
    <xf numFmtId="9" fontId="15" fillId="3" borderId="1" xfId="4" applyFont="1" applyFill="1" applyBorder="1"/>
    <xf numFmtId="0" fontId="15" fillId="3" borderId="1" xfId="0" applyFont="1" applyFill="1" applyBorder="1"/>
    <xf numFmtId="165" fontId="15" fillId="3" borderId="1" xfId="5" applyNumberFormat="1" applyFont="1" applyFill="1" applyBorder="1"/>
    <xf numFmtId="0" fontId="16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vertical="center"/>
    </xf>
    <xf numFmtId="3" fontId="10" fillId="2" borderId="1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3" fontId="18" fillId="3" borderId="1" xfId="0" applyNumberFormat="1" applyFont="1" applyFill="1" applyBorder="1"/>
    <xf numFmtId="1" fontId="12" fillId="3" borderId="1" xfId="0" applyNumberFormat="1" applyFont="1" applyFill="1" applyBorder="1"/>
    <xf numFmtId="0" fontId="17" fillId="3" borderId="1" xfId="0" applyFont="1" applyFill="1" applyBorder="1" applyAlignment="1">
      <alignment horizontal="left" wrapText="1"/>
    </xf>
    <xf numFmtId="3" fontId="10" fillId="3" borderId="1" xfId="0" applyNumberFormat="1" applyFont="1" applyFill="1" applyBorder="1" applyAlignment="1"/>
    <xf numFmtId="3" fontId="10" fillId="2" borderId="1" xfId="0" applyNumberFormat="1" applyFont="1" applyFill="1" applyBorder="1" applyAlignment="1"/>
    <xf numFmtId="0" fontId="10" fillId="3" borderId="1" xfId="0" applyFont="1" applyFill="1" applyBorder="1"/>
    <xf numFmtId="0" fontId="10" fillId="3" borderId="1" xfId="0" applyFont="1" applyFill="1" applyBorder="1" applyAlignment="1">
      <alignment horizontal="left" vertical="center"/>
    </xf>
    <xf numFmtId="3" fontId="10" fillId="3" borderId="1" xfId="0" applyNumberFormat="1" applyFont="1" applyFill="1" applyBorder="1" applyAlignment="1">
      <alignment horizontal="left" vertical="center"/>
    </xf>
    <xf numFmtId="3" fontId="10" fillId="2" borderId="1" xfId="0" applyNumberFormat="1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/>
    </xf>
    <xf numFmtId="0" fontId="18" fillId="3" borderId="1" xfId="0" applyFont="1" applyFill="1" applyBorder="1"/>
    <xf numFmtId="9" fontId="18" fillId="3" borderId="1" xfId="0" applyNumberFormat="1" applyFont="1" applyFill="1" applyBorder="1"/>
    <xf numFmtId="0" fontId="12" fillId="2" borderId="1" xfId="0" applyFont="1" applyFill="1" applyBorder="1"/>
    <xf numFmtId="3" fontId="12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vertical="center" wrapText="1"/>
    </xf>
    <xf numFmtId="3" fontId="18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center" vertical="center"/>
    </xf>
    <xf numFmtId="165" fontId="10" fillId="3" borderId="1" xfId="5" applyNumberFormat="1" applyFont="1" applyFill="1" applyBorder="1" applyAlignment="1">
      <alignment horizontal="left"/>
    </xf>
    <xf numFmtId="3" fontId="10" fillId="3" borderId="1" xfId="0" applyNumberFormat="1" applyFont="1" applyFill="1" applyBorder="1"/>
    <xf numFmtId="0" fontId="13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10" fillId="3" borderId="9" xfId="0" applyFont="1" applyFill="1" applyBorder="1" applyAlignment="1">
      <alignment vertical="center"/>
    </xf>
    <xf numFmtId="3" fontId="20" fillId="3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6">
    <cellStyle name="Comma" xfId="5" builtinId="3"/>
    <cellStyle name="Comma 2" xfId="3"/>
    <cellStyle name="Normal" xfId="0" builtinId="0"/>
    <cellStyle name="Normal 2" xfId="1"/>
    <cellStyle name="Percent" xfId="4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tabSelected="1" view="pageBreakPreview" zoomScale="110" zoomScaleNormal="100" zoomScaleSheetLayoutView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10" sqref="I10"/>
    </sheetView>
  </sheetViews>
  <sheetFormatPr defaultRowHeight="15.75" x14ac:dyDescent="0.25"/>
  <cols>
    <col min="1" max="1" width="4.6640625" style="1" customWidth="1"/>
    <col min="2" max="2" width="14.33203125" style="1" customWidth="1"/>
    <col min="3" max="3" width="6.44140625" style="1" customWidth="1"/>
    <col min="4" max="4" width="5.88671875" style="1" customWidth="1"/>
    <col min="5" max="5" width="7.77734375" style="1" customWidth="1"/>
    <col min="6" max="6" width="9.33203125" style="1" customWidth="1"/>
    <col min="7" max="7" width="7.5546875" style="11" customWidth="1"/>
    <col min="8" max="8" width="7.21875" style="1" customWidth="1"/>
    <col min="9" max="9" width="6.77734375" style="1" customWidth="1"/>
    <col min="10" max="10" width="6.33203125" style="1" customWidth="1"/>
    <col min="11" max="11" width="5.33203125" style="1" customWidth="1"/>
    <col min="12" max="12" width="5" style="1" customWidth="1"/>
    <col min="13" max="13" width="8.77734375" style="1" customWidth="1"/>
    <col min="14" max="14" width="9" style="1" customWidth="1"/>
    <col min="15" max="16384" width="8.88671875" style="1"/>
  </cols>
  <sheetData>
    <row r="1" spans="1:47" x14ac:dyDescent="0.25">
      <c r="G1" s="1"/>
    </row>
    <row r="2" spans="1:47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47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47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M4" s="1" t="s">
        <v>42</v>
      </c>
    </row>
    <row r="5" spans="1:47" s="6" customFormat="1" ht="101.25" customHeight="1" x14ac:dyDescent="0.3">
      <c r="A5" s="89" t="s">
        <v>1</v>
      </c>
      <c r="B5" s="89" t="s">
        <v>2</v>
      </c>
      <c r="C5" s="94" t="s">
        <v>3</v>
      </c>
      <c r="D5" s="95"/>
      <c r="E5" s="96"/>
      <c r="F5" s="97" t="s">
        <v>106</v>
      </c>
      <c r="G5" s="91" t="s">
        <v>51</v>
      </c>
      <c r="H5" s="87" t="s">
        <v>52</v>
      </c>
      <c r="I5" s="86" t="s">
        <v>5</v>
      </c>
      <c r="J5" s="86"/>
      <c r="K5" s="92" t="s">
        <v>4</v>
      </c>
      <c r="L5" s="93"/>
      <c r="M5" s="86" t="s">
        <v>50</v>
      </c>
      <c r="N5" s="90" t="s">
        <v>109</v>
      </c>
    </row>
    <row r="6" spans="1:47" s="6" customFormat="1" ht="99" customHeight="1" x14ac:dyDescent="0.3">
      <c r="A6" s="89"/>
      <c r="B6" s="89"/>
      <c r="C6" s="12" t="s">
        <v>49</v>
      </c>
      <c r="D6" s="12" t="s">
        <v>48</v>
      </c>
      <c r="E6" s="13" t="s">
        <v>110</v>
      </c>
      <c r="F6" s="97"/>
      <c r="G6" s="91"/>
      <c r="H6" s="88"/>
      <c r="I6" s="14" t="s">
        <v>40</v>
      </c>
      <c r="J6" s="15" t="s">
        <v>41</v>
      </c>
      <c r="K6" s="16" t="s">
        <v>40</v>
      </c>
      <c r="L6" s="17" t="s">
        <v>41</v>
      </c>
      <c r="M6" s="86"/>
      <c r="N6" s="90"/>
    </row>
    <row r="7" spans="1:47" ht="15.75" customHeight="1" x14ac:dyDescent="0.25">
      <c r="A7" s="18"/>
      <c r="B7" s="18"/>
      <c r="C7" s="13"/>
      <c r="D7" s="13"/>
      <c r="E7" s="13"/>
      <c r="F7" s="13"/>
      <c r="G7" s="19"/>
      <c r="H7" s="13"/>
      <c r="I7" s="17"/>
      <c r="J7" s="16"/>
      <c r="K7" s="16"/>
      <c r="L7" s="17"/>
      <c r="M7" s="16"/>
      <c r="N7" s="20"/>
    </row>
    <row r="8" spans="1:47" s="7" customFormat="1" ht="28.5" x14ac:dyDescent="0.25">
      <c r="A8" s="21">
        <v>1</v>
      </c>
      <c r="B8" s="81" t="s">
        <v>6</v>
      </c>
      <c r="C8" s="22"/>
      <c r="D8" s="23"/>
      <c r="E8" s="23"/>
      <c r="F8" s="23"/>
      <c r="G8" s="24"/>
      <c r="H8" s="23"/>
      <c r="I8" s="25"/>
      <c r="J8" s="25"/>
      <c r="K8" s="25"/>
      <c r="L8" s="25"/>
      <c r="M8" s="25"/>
      <c r="N8" s="25"/>
    </row>
    <row r="9" spans="1:47" x14ac:dyDescent="0.25">
      <c r="A9" s="26"/>
      <c r="B9" s="27" t="s">
        <v>43</v>
      </c>
      <c r="C9" s="27">
        <v>0.63</v>
      </c>
      <c r="D9" s="28">
        <v>119970</v>
      </c>
      <c r="E9" s="28">
        <v>38350</v>
      </c>
      <c r="F9" s="29">
        <v>32000</v>
      </c>
      <c r="G9" s="30">
        <f>(24*20%)*32000</f>
        <v>153600.00000000003</v>
      </c>
      <c r="H9" s="28">
        <f>18*20%*16000</f>
        <v>57600</v>
      </c>
      <c r="I9" s="31">
        <f>G9-D9</f>
        <v>33630.000000000029</v>
      </c>
      <c r="J9" s="31">
        <f>H9-E9</f>
        <v>19250</v>
      </c>
      <c r="K9" s="32">
        <f>I9/D9*100%</f>
        <v>0.28032008002000525</v>
      </c>
      <c r="L9" s="33">
        <f>J9/E9*100%</f>
        <v>0.50195567144719688</v>
      </c>
      <c r="M9" s="34">
        <f>G9*10</f>
        <v>1536000.0000000002</v>
      </c>
      <c r="N9" s="31">
        <f>H9*10</f>
        <v>576000</v>
      </c>
    </row>
    <row r="10" spans="1:47" ht="15.75" customHeight="1" x14ac:dyDescent="0.25">
      <c r="A10" s="26"/>
      <c r="B10" s="27" t="s">
        <v>44</v>
      </c>
      <c r="C10" s="27">
        <v>0.39</v>
      </c>
      <c r="D10" s="28">
        <v>67421</v>
      </c>
      <c r="E10" s="28">
        <v>14571</v>
      </c>
      <c r="F10" s="85" t="s">
        <v>62</v>
      </c>
      <c r="G10" s="30">
        <f>((24*20%))*0.3*32000</f>
        <v>46080.000000000007</v>
      </c>
      <c r="H10" s="28">
        <f>((18*20%))*0.3*16000</f>
        <v>17280</v>
      </c>
      <c r="I10" s="31">
        <f t="shared" ref="I10:I13" si="0">G10-D10</f>
        <v>-21340.999999999993</v>
      </c>
      <c r="J10" s="31">
        <f t="shared" ref="J10:J13" si="1">H10-E10</f>
        <v>2709</v>
      </c>
      <c r="K10" s="32">
        <f t="shared" ref="K10:K13" si="2">I10/D10*100%</f>
        <v>-0.31653342430400011</v>
      </c>
      <c r="L10" s="33">
        <f t="shared" ref="L10:L13" si="3">J10/E10*100%</f>
        <v>0.18591723285979</v>
      </c>
      <c r="M10" s="34">
        <f t="shared" ref="M10:M13" si="4">G10*10</f>
        <v>460800.00000000006</v>
      </c>
      <c r="N10" s="31">
        <f t="shared" ref="N10:N13" si="5">H10*10</f>
        <v>172800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x14ac:dyDescent="0.25">
      <c r="A11" s="26"/>
      <c r="B11" s="27" t="s">
        <v>45</v>
      </c>
      <c r="C11" s="27">
        <v>0.39</v>
      </c>
      <c r="D11" s="28">
        <v>215250</v>
      </c>
      <c r="E11" s="28">
        <v>29231</v>
      </c>
      <c r="F11" s="85"/>
      <c r="G11" s="30">
        <v>220000</v>
      </c>
      <c r="H11" s="28">
        <v>30000</v>
      </c>
      <c r="I11" s="31">
        <f t="shared" si="0"/>
        <v>4750</v>
      </c>
      <c r="J11" s="31">
        <f t="shared" si="1"/>
        <v>769</v>
      </c>
      <c r="K11" s="32">
        <f t="shared" si="2"/>
        <v>2.2067363530778164E-2</v>
      </c>
      <c r="L11" s="33">
        <f t="shared" si="3"/>
        <v>2.6307687044575964E-2</v>
      </c>
      <c r="M11" s="34">
        <f t="shared" si="4"/>
        <v>2200000</v>
      </c>
      <c r="N11" s="31">
        <f t="shared" si="5"/>
        <v>300000</v>
      </c>
    </row>
    <row r="12" spans="1:47" x14ac:dyDescent="0.25">
      <c r="A12" s="26"/>
      <c r="B12" s="27" t="s">
        <v>46</v>
      </c>
      <c r="C12" s="27">
        <v>0.2</v>
      </c>
      <c r="D12" s="28">
        <v>79599</v>
      </c>
      <c r="E12" s="28">
        <v>11964</v>
      </c>
      <c r="F12" s="85"/>
      <c r="G12" s="30">
        <v>80000</v>
      </c>
      <c r="H12" s="28">
        <v>12000</v>
      </c>
      <c r="I12" s="31">
        <f t="shared" si="0"/>
        <v>401</v>
      </c>
      <c r="J12" s="31">
        <f t="shared" si="1"/>
        <v>36</v>
      </c>
      <c r="K12" s="32">
        <f t="shared" si="2"/>
        <v>5.0377517305493788E-3</v>
      </c>
      <c r="L12" s="33">
        <f t="shared" si="3"/>
        <v>3.009027081243731E-3</v>
      </c>
      <c r="M12" s="34">
        <f t="shared" si="4"/>
        <v>800000</v>
      </c>
      <c r="N12" s="31">
        <f t="shared" si="5"/>
        <v>120000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ht="30" x14ac:dyDescent="0.25">
      <c r="A13" s="26"/>
      <c r="B13" s="27" t="s">
        <v>47</v>
      </c>
      <c r="C13" s="27">
        <v>0.13</v>
      </c>
      <c r="D13" s="28">
        <v>28221</v>
      </c>
      <c r="E13" s="28">
        <v>19195</v>
      </c>
      <c r="F13" s="85"/>
      <c r="G13" s="30">
        <v>30000</v>
      </c>
      <c r="H13" s="28">
        <v>20000</v>
      </c>
      <c r="I13" s="31">
        <f t="shared" si="0"/>
        <v>1779</v>
      </c>
      <c r="J13" s="31">
        <f t="shared" si="1"/>
        <v>805</v>
      </c>
      <c r="K13" s="32">
        <f t="shared" si="2"/>
        <v>6.3038163070054221E-2</v>
      </c>
      <c r="L13" s="33">
        <f t="shared" si="3"/>
        <v>4.1938004688721019E-2</v>
      </c>
      <c r="M13" s="34">
        <f t="shared" si="4"/>
        <v>300000</v>
      </c>
      <c r="N13" s="31">
        <f t="shared" si="5"/>
        <v>200000</v>
      </c>
    </row>
    <row r="14" spans="1:47" s="8" customFormat="1" ht="57.75" x14ac:dyDescent="0.25">
      <c r="A14" s="21">
        <v>2</v>
      </c>
      <c r="B14" s="22" t="s">
        <v>7</v>
      </c>
      <c r="C14" s="22"/>
      <c r="D14" s="23"/>
      <c r="E14" s="23"/>
      <c r="F14" s="23"/>
      <c r="G14" s="24"/>
      <c r="H14" s="23"/>
      <c r="I14" s="25"/>
      <c r="J14" s="25"/>
      <c r="K14" s="25"/>
      <c r="L14" s="25"/>
      <c r="M14" s="25"/>
      <c r="N14" s="25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ht="150" x14ac:dyDescent="0.25">
      <c r="A15" s="26"/>
      <c r="B15" s="35" t="s">
        <v>56</v>
      </c>
      <c r="C15" s="36" t="s">
        <v>60</v>
      </c>
      <c r="D15" s="28"/>
      <c r="E15" s="28"/>
      <c r="F15" s="36" t="s">
        <v>57</v>
      </c>
      <c r="G15" s="30"/>
      <c r="H15" s="28"/>
      <c r="I15" s="20"/>
      <c r="J15" s="20"/>
      <c r="K15" s="20"/>
      <c r="L15" s="20"/>
      <c r="M15" s="20"/>
      <c r="N15" s="20"/>
    </row>
    <row r="16" spans="1:47" ht="90" x14ac:dyDescent="0.25">
      <c r="A16" s="26"/>
      <c r="B16" s="35" t="s">
        <v>58</v>
      </c>
      <c r="C16" s="36" t="s">
        <v>61</v>
      </c>
      <c r="D16" s="28"/>
      <c r="E16" s="28"/>
      <c r="F16" s="36" t="s">
        <v>59</v>
      </c>
      <c r="G16" s="30"/>
      <c r="H16" s="28"/>
      <c r="I16" s="20"/>
      <c r="J16" s="20"/>
      <c r="K16" s="20"/>
      <c r="L16" s="20"/>
      <c r="M16" s="20"/>
      <c r="N16" s="25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8" customFormat="1" ht="165" x14ac:dyDescent="0.25">
      <c r="A17" s="37">
        <v>3</v>
      </c>
      <c r="B17" s="38" t="s">
        <v>63</v>
      </c>
      <c r="C17" s="22"/>
      <c r="D17" s="23"/>
      <c r="E17" s="23"/>
      <c r="F17" s="84" t="s">
        <v>64</v>
      </c>
      <c r="G17" s="24"/>
      <c r="H17" s="23"/>
      <c r="I17" s="25"/>
      <c r="J17" s="25"/>
      <c r="K17" s="25"/>
      <c r="L17" s="25"/>
      <c r="M17" s="25"/>
      <c r="N17" s="2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s="7" customFormat="1" ht="43.5" x14ac:dyDescent="0.25">
      <c r="A18" s="21">
        <v>4</v>
      </c>
      <c r="B18" s="22" t="s">
        <v>65</v>
      </c>
      <c r="C18" s="40"/>
      <c r="D18" s="23"/>
      <c r="E18" s="23"/>
      <c r="F18" s="23"/>
      <c r="G18" s="24"/>
      <c r="H18" s="23"/>
      <c r="I18" s="41"/>
      <c r="J18" s="41"/>
      <c r="K18" s="41"/>
      <c r="L18" s="41"/>
      <c r="M18" s="25"/>
      <c r="N18" s="25"/>
    </row>
    <row r="19" spans="1:47" x14ac:dyDescent="0.25">
      <c r="A19" s="26"/>
      <c r="B19" s="27" t="s">
        <v>15</v>
      </c>
      <c r="C19" s="28">
        <v>900</v>
      </c>
      <c r="D19" s="28">
        <f>C19</f>
        <v>900</v>
      </c>
      <c r="E19" s="28">
        <v>450</v>
      </c>
      <c r="F19" s="28">
        <v>2000</v>
      </c>
      <c r="G19" s="30">
        <f>F19*0.8</f>
        <v>1600</v>
      </c>
      <c r="H19" s="28">
        <f>G19*0.5</f>
        <v>800</v>
      </c>
      <c r="I19" s="31">
        <f>+G19-C19</f>
        <v>700</v>
      </c>
      <c r="J19" s="31">
        <f>H19-E19</f>
        <v>350</v>
      </c>
      <c r="K19" s="42">
        <f>+I19/D19*100%</f>
        <v>0.77777777777777779</v>
      </c>
      <c r="L19" s="43">
        <f>J19/E19*100%</f>
        <v>0.77777777777777779</v>
      </c>
      <c r="M19" s="34">
        <f>G19*10</f>
        <v>16000</v>
      </c>
      <c r="N19" s="31">
        <f>H19*10</f>
        <v>8000</v>
      </c>
    </row>
    <row r="20" spans="1:47" x14ac:dyDescent="0.25">
      <c r="A20" s="26"/>
      <c r="B20" s="27" t="s">
        <v>16</v>
      </c>
      <c r="C20" s="28">
        <v>400</v>
      </c>
      <c r="D20" s="28">
        <f t="shared" ref="D20:D23" si="6">C20</f>
        <v>400</v>
      </c>
      <c r="E20" s="28">
        <v>200</v>
      </c>
      <c r="F20" s="28">
        <v>500</v>
      </c>
      <c r="G20" s="30">
        <f t="shared" ref="G20:G23" si="7">F20*0.8</f>
        <v>400</v>
      </c>
      <c r="H20" s="28">
        <f t="shared" ref="H20:H23" si="8">G20*0.5</f>
        <v>200</v>
      </c>
      <c r="I20" s="31">
        <f t="shared" ref="I20:I23" si="9">+G20-C20</f>
        <v>0</v>
      </c>
      <c r="J20" s="31">
        <f t="shared" ref="J20:J23" si="10">H20-E20</f>
        <v>0</v>
      </c>
      <c r="K20" s="42">
        <f t="shared" ref="K20" si="11">+I20/C20*100</f>
        <v>0</v>
      </c>
      <c r="L20" s="43">
        <f t="shared" ref="L20:L23" si="12">J20/E20*100%</f>
        <v>0</v>
      </c>
      <c r="M20" s="34">
        <f t="shared" ref="M20:M23" si="13">G20*10</f>
        <v>4000</v>
      </c>
      <c r="N20" s="31">
        <f t="shared" ref="N20:N23" si="14">H20*10</f>
        <v>2000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ht="30" x14ac:dyDescent="0.25">
      <c r="A21" s="26"/>
      <c r="B21" s="27" t="s">
        <v>17</v>
      </c>
      <c r="C21" s="28">
        <v>500</v>
      </c>
      <c r="D21" s="28">
        <f t="shared" si="6"/>
        <v>500</v>
      </c>
      <c r="E21" s="28">
        <v>250</v>
      </c>
      <c r="F21" s="28">
        <v>3000</v>
      </c>
      <c r="G21" s="30">
        <f t="shared" si="7"/>
        <v>2400</v>
      </c>
      <c r="H21" s="28">
        <f t="shared" si="8"/>
        <v>1200</v>
      </c>
      <c r="I21" s="31">
        <f t="shared" si="9"/>
        <v>1900</v>
      </c>
      <c r="J21" s="31">
        <f t="shared" si="10"/>
        <v>950</v>
      </c>
      <c r="K21" s="42">
        <f>+I21/C21*100%</f>
        <v>3.8</v>
      </c>
      <c r="L21" s="43">
        <f t="shared" si="12"/>
        <v>3.8</v>
      </c>
      <c r="M21" s="34">
        <f t="shared" si="13"/>
        <v>24000</v>
      </c>
      <c r="N21" s="31">
        <f t="shared" si="14"/>
        <v>12000</v>
      </c>
    </row>
    <row r="22" spans="1:47" ht="33.75" customHeight="1" x14ac:dyDescent="0.25">
      <c r="A22" s="26"/>
      <c r="B22" s="27" t="s">
        <v>66</v>
      </c>
      <c r="C22" s="28">
        <v>500</v>
      </c>
      <c r="D22" s="28">
        <f t="shared" si="6"/>
        <v>500</v>
      </c>
      <c r="E22" s="28">
        <v>250</v>
      </c>
      <c r="F22" s="28">
        <v>1500</v>
      </c>
      <c r="G22" s="30">
        <f t="shared" si="7"/>
        <v>1200</v>
      </c>
      <c r="H22" s="28">
        <f t="shared" si="8"/>
        <v>600</v>
      </c>
      <c r="I22" s="31">
        <f t="shared" si="9"/>
        <v>700</v>
      </c>
      <c r="J22" s="31">
        <f t="shared" si="10"/>
        <v>350</v>
      </c>
      <c r="K22" s="42">
        <f t="shared" ref="K22:K23" si="15">+I22/C22*100%</f>
        <v>1.4</v>
      </c>
      <c r="L22" s="43">
        <f t="shared" si="12"/>
        <v>1.4</v>
      </c>
      <c r="M22" s="34">
        <f t="shared" si="13"/>
        <v>12000</v>
      </c>
      <c r="N22" s="31">
        <f t="shared" si="14"/>
        <v>6000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ht="30" x14ac:dyDescent="0.25">
      <c r="A23" s="26"/>
      <c r="B23" s="27" t="s">
        <v>18</v>
      </c>
      <c r="C23" s="28">
        <v>150</v>
      </c>
      <c r="D23" s="28">
        <f t="shared" si="6"/>
        <v>150</v>
      </c>
      <c r="E23" s="28">
        <v>80</v>
      </c>
      <c r="F23" s="28">
        <v>300</v>
      </c>
      <c r="G23" s="30">
        <f t="shared" si="7"/>
        <v>240</v>
      </c>
      <c r="H23" s="28">
        <f t="shared" si="8"/>
        <v>120</v>
      </c>
      <c r="I23" s="31">
        <f t="shared" si="9"/>
        <v>90</v>
      </c>
      <c r="J23" s="31">
        <f t="shared" si="10"/>
        <v>40</v>
      </c>
      <c r="K23" s="42">
        <f t="shared" si="15"/>
        <v>0.6</v>
      </c>
      <c r="L23" s="43">
        <f t="shared" si="12"/>
        <v>0.5</v>
      </c>
      <c r="M23" s="34">
        <f t="shared" si="13"/>
        <v>2400</v>
      </c>
      <c r="N23" s="31">
        <f t="shared" si="14"/>
        <v>1200</v>
      </c>
    </row>
    <row r="24" spans="1:47" s="4" customFormat="1" ht="29.25" x14ac:dyDescent="0.25">
      <c r="A24" s="21">
        <v>5</v>
      </c>
      <c r="B24" s="22" t="s">
        <v>8</v>
      </c>
      <c r="C24" s="44"/>
      <c r="D24" s="44"/>
      <c r="E24" s="44"/>
      <c r="F24" s="44"/>
      <c r="G24" s="45"/>
      <c r="H24" s="44"/>
      <c r="I24" s="46"/>
      <c r="J24" s="46"/>
      <c r="K24" s="47"/>
      <c r="L24" s="48"/>
      <c r="M24" s="49"/>
      <c r="N24" s="41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ht="120" x14ac:dyDescent="0.25">
      <c r="A25" s="26"/>
      <c r="B25" s="50" t="s">
        <v>36</v>
      </c>
      <c r="C25" s="28"/>
      <c r="D25" s="28"/>
      <c r="E25" s="28"/>
      <c r="F25" s="28"/>
      <c r="G25" s="30"/>
      <c r="H25" s="28"/>
      <c r="I25" s="31"/>
      <c r="J25" s="31"/>
      <c r="K25" s="32"/>
      <c r="L25" s="20"/>
      <c r="M25" s="34"/>
      <c r="N25" s="31"/>
    </row>
    <row r="26" spans="1:47" s="7" customFormat="1" ht="57.75" x14ac:dyDescent="0.25">
      <c r="A26" s="21">
        <v>6</v>
      </c>
      <c r="B26" s="22" t="s">
        <v>9</v>
      </c>
      <c r="C26" s="22"/>
      <c r="D26" s="23"/>
      <c r="E26" s="23"/>
      <c r="F26" s="23"/>
      <c r="G26" s="24"/>
      <c r="H26" s="23"/>
      <c r="I26" s="25"/>
      <c r="J26" s="25"/>
      <c r="K26" s="25"/>
      <c r="L26" s="25"/>
      <c r="M26" s="25"/>
      <c r="N26" s="41"/>
    </row>
    <row r="27" spans="1:47" x14ac:dyDescent="0.25">
      <c r="A27" s="26" t="s">
        <v>67</v>
      </c>
      <c r="B27" s="27" t="s">
        <v>19</v>
      </c>
      <c r="C27" s="27"/>
      <c r="D27" s="28"/>
      <c r="E27" s="28"/>
      <c r="F27" s="85" t="s">
        <v>53</v>
      </c>
      <c r="G27" s="30"/>
      <c r="H27" s="28"/>
      <c r="I27" s="31"/>
      <c r="J27" s="20"/>
      <c r="K27" s="20"/>
      <c r="L27" s="20"/>
      <c r="M27" s="20"/>
      <c r="N27" s="31"/>
    </row>
    <row r="28" spans="1:47" x14ac:dyDescent="0.25">
      <c r="A28" s="26"/>
      <c r="B28" s="50" t="s">
        <v>20</v>
      </c>
      <c r="C28" s="28">
        <v>600</v>
      </c>
      <c r="D28" s="28">
        <v>600</v>
      </c>
      <c r="E28" s="28"/>
      <c r="F28" s="85"/>
      <c r="G28" s="30">
        <v>720</v>
      </c>
      <c r="H28" s="28"/>
      <c r="I28" s="31">
        <f>G28-D28</f>
        <v>120</v>
      </c>
      <c r="J28" s="20"/>
      <c r="K28" s="43">
        <f>I28/D28*100%</f>
        <v>0.2</v>
      </c>
      <c r="L28" s="20"/>
      <c r="M28" s="31">
        <f>G28*10</f>
        <v>7200</v>
      </c>
      <c r="N28" s="41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ht="30" x14ac:dyDescent="0.25">
      <c r="A29" s="26"/>
      <c r="B29" s="50" t="s">
        <v>21</v>
      </c>
      <c r="C29" s="28">
        <v>300</v>
      </c>
      <c r="D29" s="28">
        <v>300</v>
      </c>
      <c r="E29" s="28"/>
      <c r="F29" s="85"/>
      <c r="G29" s="30">
        <v>600</v>
      </c>
      <c r="H29" s="28"/>
      <c r="I29" s="31">
        <f>G29-D29</f>
        <v>300</v>
      </c>
      <c r="J29" s="20"/>
      <c r="K29" s="43">
        <f t="shared" ref="K29:K32" si="16">I29/D29*100%</f>
        <v>1</v>
      </c>
      <c r="L29" s="20"/>
      <c r="M29" s="31">
        <f t="shared" ref="M29:M35" si="17">G29*10</f>
        <v>6000</v>
      </c>
      <c r="N29" s="31"/>
    </row>
    <row r="30" spans="1:47" x14ac:dyDescent="0.25">
      <c r="A30" s="26"/>
      <c r="B30" s="50" t="s">
        <v>37</v>
      </c>
      <c r="C30" s="28">
        <v>0</v>
      </c>
      <c r="D30" s="28">
        <v>0</v>
      </c>
      <c r="E30" s="28"/>
      <c r="F30" s="85"/>
      <c r="G30" s="30">
        <v>120</v>
      </c>
      <c r="H30" s="28"/>
      <c r="I30" s="31">
        <f>G30-D30</f>
        <v>120</v>
      </c>
      <c r="J30" s="20"/>
      <c r="K30" s="43">
        <v>1.2</v>
      </c>
      <c r="L30" s="20"/>
      <c r="M30" s="31">
        <f t="shared" si="17"/>
        <v>1200</v>
      </c>
      <c r="N30" s="41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x14ac:dyDescent="0.25">
      <c r="A31" s="26"/>
      <c r="B31" s="50" t="s">
        <v>22</v>
      </c>
      <c r="C31" s="28">
        <v>120</v>
      </c>
      <c r="D31" s="28">
        <v>120</v>
      </c>
      <c r="E31" s="28"/>
      <c r="F31" s="85"/>
      <c r="G31" s="30">
        <v>120</v>
      </c>
      <c r="H31" s="28"/>
      <c r="I31" s="31">
        <f>G31-D31</f>
        <v>0</v>
      </c>
      <c r="J31" s="20"/>
      <c r="K31" s="43">
        <f t="shared" si="16"/>
        <v>0</v>
      </c>
      <c r="L31" s="20"/>
      <c r="M31" s="31">
        <f t="shared" si="17"/>
        <v>1200</v>
      </c>
      <c r="N31" s="31"/>
    </row>
    <row r="32" spans="1:47" x14ac:dyDescent="0.25">
      <c r="A32" s="26"/>
      <c r="B32" s="50" t="s">
        <v>23</v>
      </c>
      <c r="C32" s="28">
        <v>100</v>
      </c>
      <c r="D32" s="28">
        <v>100</v>
      </c>
      <c r="E32" s="28"/>
      <c r="F32" s="85"/>
      <c r="G32" s="30">
        <v>80</v>
      </c>
      <c r="H32" s="28"/>
      <c r="I32" s="31">
        <f>G32-D32</f>
        <v>-20</v>
      </c>
      <c r="J32" s="20"/>
      <c r="K32" s="43">
        <f t="shared" si="16"/>
        <v>-0.2</v>
      </c>
      <c r="L32" s="20"/>
      <c r="M32" s="31">
        <f t="shared" si="17"/>
        <v>800</v>
      </c>
      <c r="N32" s="41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ht="30" x14ac:dyDescent="0.25">
      <c r="A33" s="26" t="s">
        <v>68</v>
      </c>
      <c r="B33" s="27" t="s">
        <v>24</v>
      </c>
      <c r="C33" s="27"/>
      <c r="D33" s="28"/>
      <c r="E33" s="28"/>
      <c r="F33" s="85"/>
      <c r="G33" s="30"/>
      <c r="H33" s="28"/>
      <c r="I33" s="31"/>
      <c r="J33" s="20"/>
      <c r="K33" s="20"/>
      <c r="L33" s="20"/>
      <c r="M33" s="31"/>
      <c r="N33" s="31"/>
    </row>
    <row r="34" spans="1:47" ht="60" x14ac:dyDescent="0.25">
      <c r="A34" s="26"/>
      <c r="B34" s="50" t="s">
        <v>30</v>
      </c>
      <c r="C34" s="28">
        <v>250</v>
      </c>
      <c r="D34" s="28">
        <v>250</v>
      </c>
      <c r="E34" s="28"/>
      <c r="F34" s="85"/>
      <c r="G34" s="30">
        <v>280</v>
      </c>
      <c r="H34" s="28"/>
      <c r="I34" s="31">
        <f>G34-D34</f>
        <v>30</v>
      </c>
      <c r="J34" s="20"/>
      <c r="K34" s="43">
        <f>I34/D34*100%</f>
        <v>0.12</v>
      </c>
      <c r="L34" s="20"/>
      <c r="M34" s="31">
        <f t="shared" si="17"/>
        <v>2800</v>
      </c>
      <c r="N34" s="41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ht="45" x14ac:dyDescent="0.25">
      <c r="A35" s="26"/>
      <c r="B35" s="50" t="s">
        <v>25</v>
      </c>
      <c r="C35" s="28">
        <v>350</v>
      </c>
      <c r="D35" s="28">
        <v>350</v>
      </c>
      <c r="E35" s="28"/>
      <c r="F35" s="85"/>
      <c r="G35" s="30">
        <v>400</v>
      </c>
      <c r="H35" s="28"/>
      <c r="I35" s="31">
        <f>G35-D35</f>
        <v>50</v>
      </c>
      <c r="J35" s="20"/>
      <c r="K35" s="43">
        <f>I35/D35*100%</f>
        <v>0.14285714285714285</v>
      </c>
      <c r="L35" s="20"/>
      <c r="M35" s="31">
        <f t="shared" si="17"/>
        <v>4000</v>
      </c>
      <c r="N35" s="31"/>
    </row>
    <row r="36" spans="1:47" s="7" customFormat="1" ht="165" x14ac:dyDescent="0.25">
      <c r="A36" s="37">
        <v>7</v>
      </c>
      <c r="B36" s="38" t="s">
        <v>10</v>
      </c>
      <c r="C36" s="22"/>
      <c r="D36" s="23"/>
      <c r="E36" s="23"/>
      <c r="F36" s="84" t="s">
        <v>54</v>
      </c>
      <c r="G36" s="24"/>
      <c r="H36" s="23"/>
      <c r="I36" s="25"/>
      <c r="J36" s="25"/>
      <c r="K36" s="25"/>
      <c r="L36" s="25"/>
      <c r="M36" s="25"/>
      <c r="N36" s="41"/>
    </row>
    <row r="37" spans="1:47" s="7" customFormat="1" ht="43.5" x14ac:dyDescent="0.25">
      <c r="A37" s="21">
        <v>8</v>
      </c>
      <c r="B37" s="22" t="s">
        <v>69</v>
      </c>
      <c r="C37" s="40"/>
      <c r="D37" s="23"/>
      <c r="E37" s="23"/>
      <c r="F37" s="39"/>
      <c r="G37" s="24"/>
      <c r="H37" s="23"/>
      <c r="I37" s="25"/>
      <c r="J37" s="25"/>
      <c r="K37" s="25"/>
      <c r="L37" s="25"/>
      <c r="M37" s="25"/>
      <c r="N37" s="3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s="9" customFormat="1" ht="30" x14ac:dyDescent="0.25">
      <c r="A38" s="51" t="s">
        <v>70</v>
      </c>
      <c r="B38" s="52" t="s">
        <v>11</v>
      </c>
      <c r="C38" s="52"/>
      <c r="D38" s="53"/>
      <c r="E38" s="53"/>
      <c r="F38" s="53"/>
      <c r="G38" s="54"/>
      <c r="H38" s="53"/>
      <c r="I38" s="55"/>
      <c r="J38" s="55"/>
      <c r="K38" s="55"/>
      <c r="L38" s="55"/>
      <c r="M38" s="55"/>
      <c r="N38" s="41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x14ac:dyDescent="0.25">
      <c r="A39" s="26" t="s">
        <v>71</v>
      </c>
      <c r="B39" s="27" t="s">
        <v>26</v>
      </c>
      <c r="C39" s="28"/>
      <c r="D39" s="28"/>
      <c r="E39" s="28"/>
      <c r="F39" s="28"/>
      <c r="G39" s="30"/>
      <c r="H39" s="28"/>
      <c r="I39" s="31"/>
      <c r="J39" s="31"/>
      <c r="K39" s="20"/>
      <c r="L39" s="20"/>
      <c r="M39" s="20"/>
      <c r="N39" s="31"/>
    </row>
    <row r="40" spans="1:47" x14ac:dyDescent="0.25">
      <c r="A40" s="26"/>
      <c r="B40" s="50" t="s">
        <v>27</v>
      </c>
      <c r="C40" s="28">
        <v>600</v>
      </c>
      <c r="D40" s="28">
        <v>600</v>
      </c>
      <c r="E40" s="28">
        <v>300</v>
      </c>
      <c r="F40" s="28">
        <v>1500</v>
      </c>
      <c r="G40" s="30">
        <f>F40*0.8</f>
        <v>1200</v>
      </c>
      <c r="H40" s="28">
        <f>G40*0.5</f>
        <v>600</v>
      </c>
      <c r="I40" s="31">
        <f t="shared" ref="I40:J44" si="18">G40-D40</f>
        <v>600</v>
      </c>
      <c r="J40" s="31">
        <f t="shared" si="18"/>
        <v>300</v>
      </c>
      <c r="K40" s="43">
        <f>I40/D40*100%</f>
        <v>1</v>
      </c>
      <c r="L40" s="43">
        <f>J40/E40*100%</f>
        <v>1</v>
      </c>
      <c r="M40" s="34">
        <f>G40*10</f>
        <v>12000</v>
      </c>
      <c r="N40" s="56">
        <f>H40*10</f>
        <v>6000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ht="30" x14ac:dyDescent="0.25">
      <c r="A41" s="26"/>
      <c r="B41" s="50" t="s">
        <v>28</v>
      </c>
      <c r="C41" s="28">
        <v>500</v>
      </c>
      <c r="D41" s="28">
        <v>500</v>
      </c>
      <c r="E41" s="28">
        <v>250</v>
      </c>
      <c r="F41" s="28">
        <v>1000</v>
      </c>
      <c r="G41" s="30">
        <f t="shared" ref="G41:G44" si="19">F41*0.8</f>
        <v>800</v>
      </c>
      <c r="H41" s="28">
        <f t="shared" ref="H41:H44" si="20">G41*0.5</f>
        <v>400</v>
      </c>
      <c r="I41" s="31">
        <f t="shared" si="18"/>
        <v>300</v>
      </c>
      <c r="J41" s="31">
        <f t="shared" si="18"/>
        <v>150</v>
      </c>
      <c r="K41" s="43">
        <f t="shared" ref="K41:K44" si="21">I41/D41*100%</f>
        <v>0.6</v>
      </c>
      <c r="L41" s="43">
        <f t="shared" ref="L41:L44" si="22">J41/E41*100%</f>
        <v>0.6</v>
      </c>
      <c r="M41" s="34">
        <f t="shared" ref="M41:M44" si="23">G41*10</f>
        <v>8000</v>
      </c>
      <c r="N41" s="56">
        <f t="shared" ref="N41:N44" si="24">H41*10</f>
        <v>4000</v>
      </c>
    </row>
    <row r="42" spans="1:47" x14ac:dyDescent="0.25">
      <c r="A42" s="26"/>
      <c r="B42" s="50" t="s">
        <v>37</v>
      </c>
      <c r="C42" s="28"/>
      <c r="D42" s="28"/>
      <c r="E42" s="28"/>
      <c r="F42" s="28">
        <v>300</v>
      </c>
      <c r="G42" s="30">
        <f t="shared" si="19"/>
        <v>240</v>
      </c>
      <c r="H42" s="28">
        <f t="shared" si="20"/>
        <v>120</v>
      </c>
      <c r="I42" s="31">
        <f t="shared" si="18"/>
        <v>240</v>
      </c>
      <c r="J42" s="31">
        <f t="shared" si="18"/>
        <v>120</v>
      </c>
      <c r="K42" s="43">
        <v>2.4</v>
      </c>
      <c r="L42" s="43">
        <v>1.2</v>
      </c>
      <c r="M42" s="34">
        <f t="shared" si="23"/>
        <v>2400</v>
      </c>
      <c r="N42" s="56">
        <f t="shared" si="24"/>
        <v>1200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x14ac:dyDescent="0.25">
      <c r="A43" s="26"/>
      <c r="B43" s="50" t="s">
        <v>22</v>
      </c>
      <c r="C43" s="28">
        <v>200</v>
      </c>
      <c r="D43" s="28">
        <v>200</v>
      </c>
      <c r="E43" s="28">
        <v>150</v>
      </c>
      <c r="F43" s="28">
        <v>300</v>
      </c>
      <c r="G43" s="30">
        <f t="shared" si="19"/>
        <v>240</v>
      </c>
      <c r="H43" s="28">
        <v>150</v>
      </c>
      <c r="I43" s="31">
        <f t="shared" si="18"/>
        <v>40</v>
      </c>
      <c r="J43" s="31">
        <f t="shared" si="18"/>
        <v>0</v>
      </c>
      <c r="K43" s="43">
        <f t="shared" si="21"/>
        <v>0.2</v>
      </c>
      <c r="L43" s="43">
        <f t="shared" si="22"/>
        <v>0</v>
      </c>
      <c r="M43" s="34">
        <f t="shared" si="23"/>
        <v>2400</v>
      </c>
      <c r="N43" s="56">
        <f t="shared" si="24"/>
        <v>1500</v>
      </c>
    </row>
    <row r="44" spans="1:47" x14ac:dyDescent="0.25">
      <c r="A44" s="26"/>
      <c r="B44" s="50" t="s">
        <v>23</v>
      </c>
      <c r="C44" s="28">
        <v>150</v>
      </c>
      <c r="D44" s="28">
        <v>150</v>
      </c>
      <c r="E44" s="28">
        <v>80</v>
      </c>
      <c r="F44" s="28">
        <v>200</v>
      </c>
      <c r="G44" s="30">
        <f t="shared" si="19"/>
        <v>160</v>
      </c>
      <c r="H44" s="28">
        <f t="shared" si="20"/>
        <v>80</v>
      </c>
      <c r="I44" s="31">
        <f>G44-D44</f>
        <v>10</v>
      </c>
      <c r="J44" s="31">
        <f t="shared" si="18"/>
        <v>0</v>
      </c>
      <c r="K44" s="43">
        <f t="shared" si="21"/>
        <v>6.6666666666666666E-2</v>
      </c>
      <c r="L44" s="43">
        <f t="shared" si="22"/>
        <v>0</v>
      </c>
      <c r="M44" s="34">
        <f t="shared" si="23"/>
        <v>1600</v>
      </c>
      <c r="N44" s="56">
        <f t="shared" si="24"/>
        <v>800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ht="30" x14ac:dyDescent="0.25">
      <c r="A45" s="26" t="s">
        <v>72</v>
      </c>
      <c r="B45" s="27" t="s">
        <v>29</v>
      </c>
      <c r="C45" s="28"/>
      <c r="D45" s="28"/>
      <c r="E45" s="28"/>
      <c r="F45" s="28"/>
      <c r="G45" s="30"/>
      <c r="H45" s="28"/>
      <c r="I45" s="31"/>
      <c r="J45" s="31"/>
      <c r="K45" s="20"/>
      <c r="L45" s="57"/>
      <c r="M45" s="20"/>
      <c r="N45" s="31"/>
    </row>
    <row r="46" spans="1:47" ht="60" x14ac:dyDescent="0.25">
      <c r="A46" s="26"/>
      <c r="B46" s="50" t="s">
        <v>31</v>
      </c>
      <c r="C46" s="28">
        <v>250</v>
      </c>
      <c r="D46" s="28">
        <v>250</v>
      </c>
      <c r="E46" s="28">
        <v>150</v>
      </c>
      <c r="F46" s="28">
        <v>500</v>
      </c>
      <c r="G46" s="30">
        <f>F46*0.8</f>
        <v>400</v>
      </c>
      <c r="H46" s="28">
        <f>G46*0.5</f>
        <v>200</v>
      </c>
      <c r="I46" s="31">
        <f>G46-D46</f>
        <v>150</v>
      </c>
      <c r="J46" s="31">
        <f>H46-E46</f>
        <v>50</v>
      </c>
      <c r="K46" s="43">
        <f>I46/D46*100%</f>
        <v>0.6</v>
      </c>
      <c r="L46" s="43">
        <f>J46/E46*100%</f>
        <v>0.33333333333333331</v>
      </c>
      <c r="M46" s="34">
        <f>G46*10</f>
        <v>4000</v>
      </c>
      <c r="N46" s="56">
        <f>H46*10</f>
        <v>2000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ht="45" x14ac:dyDescent="0.25">
      <c r="A47" s="26"/>
      <c r="B47" s="50" t="s">
        <v>25</v>
      </c>
      <c r="C47" s="28">
        <v>400</v>
      </c>
      <c r="D47" s="28">
        <v>400</v>
      </c>
      <c r="E47" s="28">
        <v>200</v>
      </c>
      <c r="F47" s="28">
        <v>700</v>
      </c>
      <c r="G47" s="30">
        <f>F47*0.8</f>
        <v>560</v>
      </c>
      <c r="H47" s="28">
        <f>G47*0.5</f>
        <v>280</v>
      </c>
      <c r="I47" s="31">
        <f>G47-D47</f>
        <v>160</v>
      </c>
      <c r="J47" s="31">
        <f>H47-E47</f>
        <v>80</v>
      </c>
      <c r="K47" s="43">
        <f>I47/D47*100%</f>
        <v>0.4</v>
      </c>
      <c r="L47" s="43">
        <f>J47/E47*100%</f>
        <v>0.4</v>
      </c>
      <c r="M47" s="34">
        <f>G47*10</f>
        <v>5600</v>
      </c>
      <c r="N47" s="56">
        <f>H47*10</f>
        <v>2800</v>
      </c>
    </row>
    <row r="48" spans="1:47" ht="60" x14ac:dyDescent="0.25">
      <c r="A48" s="26" t="s">
        <v>73</v>
      </c>
      <c r="B48" s="27" t="s">
        <v>38</v>
      </c>
      <c r="C48" s="27"/>
      <c r="D48" s="28"/>
      <c r="E48" s="28"/>
      <c r="F48" s="28"/>
      <c r="G48" s="30"/>
      <c r="H48" s="28"/>
      <c r="I48" s="31"/>
      <c r="J48" s="31"/>
      <c r="K48" s="20"/>
      <c r="L48" s="20"/>
      <c r="M48" s="20"/>
      <c r="N48" s="41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x14ac:dyDescent="0.25">
      <c r="A49" s="26"/>
      <c r="B49" s="50" t="s">
        <v>27</v>
      </c>
      <c r="C49" s="50"/>
      <c r="D49" s="28">
        <v>0</v>
      </c>
      <c r="E49" s="28">
        <v>0</v>
      </c>
      <c r="F49" s="28">
        <v>700</v>
      </c>
      <c r="G49" s="30">
        <f t="shared" ref="G49:G50" si="25">F49*0.8</f>
        <v>560</v>
      </c>
      <c r="H49" s="28">
        <f t="shared" ref="H49:H50" si="26">G49*0.5</f>
        <v>280</v>
      </c>
      <c r="I49" s="31">
        <f>G49-D49</f>
        <v>560</v>
      </c>
      <c r="J49" s="31">
        <f>H49-E49</f>
        <v>280</v>
      </c>
      <c r="K49" s="20"/>
      <c r="L49" s="20"/>
      <c r="M49" s="34">
        <f>G49*10</f>
        <v>5600</v>
      </c>
      <c r="N49" s="31">
        <f>H49*10</f>
        <v>2800</v>
      </c>
    </row>
    <row r="50" spans="1:47" ht="30" x14ac:dyDescent="0.25">
      <c r="A50" s="26"/>
      <c r="B50" s="50" t="s">
        <v>28</v>
      </c>
      <c r="C50" s="50"/>
      <c r="D50" s="28">
        <v>0</v>
      </c>
      <c r="E50" s="28">
        <v>0</v>
      </c>
      <c r="F50" s="28">
        <v>500</v>
      </c>
      <c r="G50" s="30">
        <f t="shared" si="25"/>
        <v>400</v>
      </c>
      <c r="H50" s="28">
        <f t="shared" si="26"/>
        <v>200</v>
      </c>
      <c r="I50" s="31">
        <f>G50-D50</f>
        <v>400</v>
      </c>
      <c r="J50" s="31">
        <f>H50-E50</f>
        <v>200</v>
      </c>
      <c r="K50" s="20"/>
      <c r="L50" s="20"/>
      <c r="M50" s="34">
        <f>G50*10</f>
        <v>4000</v>
      </c>
      <c r="N50" s="31">
        <f>H50*10</f>
        <v>2000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3" customFormat="1" ht="135" x14ac:dyDescent="0.25">
      <c r="A51" s="18" t="s">
        <v>74</v>
      </c>
      <c r="B51" s="58" t="s">
        <v>12</v>
      </c>
      <c r="C51" s="58"/>
      <c r="D51" s="59"/>
      <c r="E51" s="59"/>
      <c r="F51" s="59"/>
      <c r="G51" s="60"/>
      <c r="H51" s="59"/>
      <c r="I51" s="61"/>
      <c r="J51" s="61"/>
      <c r="K51" s="61"/>
      <c r="L51" s="61"/>
      <c r="M51" s="61"/>
      <c r="N51" s="3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x14ac:dyDescent="0.25">
      <c r="A52" s="26" t="s">
        <v>75</v>
      </c>
      <c r="B52" s="27" t="s">
        <v>26</v>
      </c>
      <c r="C52" s="27"/>
      <c r="D52" s="27"/>
      <c r="E52" s="28"/>
      <c r="F52" s="28"/>
      <c r="G52" s="30"/>
      <c r="H52" s="28"/>
      <c r="I52" s="31"/>
      <c r="J52" s="31"/>
      <c r="K52" s="20"/>
      <c r="L52" s="20"/>
      <c r="M52" s="20"/>
      <c r="N52" s="41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x14ac:dyDescent="0.25">
      <c r="A53" s="26"/>
      <c r="B53" s="50" t="s">
        <v>27</v>
      </c>
      <c r="C53" s="28">
        <v>900</v>
      </c>
      <c r="D53" s="28">
        <v>900</v>
      </c>
      <c r="E53" s="28">
        <v>450</v>
      </c>
      <c r="F53" s="28">
        <v>1800</v>
      </c>
      <c r="G53" s="30">
        <f t="shared" ref="G53:G57" si="27">F53*0.8</f>
        <v>1440</v>
      </c>
      <c r="H53" s="28">
        <f t="shared" ref="H53:H57" si="28">G53*0.5</f>
        <v>720</v>
      </c>
      <c r="I53" s="31">
        <f t="shared" ref="I53:J57" si="29">G53-D53</f>
        <v>540</v>
      </c>
      <c r="J53" s="31">
        <f t="shared" si="29"/>
        <v>270</v>
      </c>
      <c r="K53" s="43">
        <f>I53/D53*100%</f>
        <v>0.6</v>
      </c>
      <c r="L53" s="43">
        <f>J53/E53*100%</f>
        <v>0.6</v>
      </c>
      <c r="M53" s="34">
        <f>G53*10</f>
        <v>14400</v>
      </c>
      <c r="N53" s="31">
        <f>H53*10</f>
        <v>7200</v>
      </c>
    </row>
    <row r="54" spans="1:47" ht="30" x14ac:dyDescent="0.25">
      <c r="A54" s="26"/>
      <c r="B54" s="50" t="s">
        <v>28</v>
      </c>
      <c r="C54" s="28">
        <v>600</v>
      </c>
      <c r="D54" s="28">
        <v>600</v>
      </c>
      <c r="E54" s="28">
        <v>300</v>
      </c>
      <c r="F54" s="28">
        <v>1500</v>
      </c>
      <c r="G54" s="30">
        <f t="shared" si="27"/>
        <v>1200</v>
      </c>
      <c r="H54" s="28">
        <f t="shared" si="28"/>
        <v>600</v>
      </c>
      <c r="I54" s="31">
        <f t="shared" si="29"/>
        <v>600</v>
      </c>
      <c r="J54" s="31">
        <f t="shared" si="29"/>
        <v>300</v>
      </c>
      <c r="K54" s="43">
        <f t="shared" ref="K54:K57" si="30">I54/D54*100%</f>
        <v>1</v>
      </c>
      <c r="L54" s="43">
        <f t="shared" ref="L54:L57" si="31">J54/E54*100%</f>
        <v>1</v>
      </c>
      <c r="M54" s="34">
        <f t="shared" ref="M54:M57" si="32">G54*10</f>
        <v>12000</v>
      </c>
      <c r="N54" s="31">
        <f t="shared" ref="N54:N57" si="33">H54*10</f>
        <v>6000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x14ac:dyDescent="0.25">
      <c r="A55" s="26"/>
      <c r="B55" s="50" t="s">
        <v>37</v>
      </c>
      <c r="C55" s="28">
        <v>0</v>
      </c>
      <c r="D55" s="28">
        <v>0</v>
      </c>
      <c r="E55" s="28">
        <v>0</v>
      </c>
      <c r="F55" s="28">
        <v>300</v>
      </c>
      <c r="G55" s="30">
        <f t="shared" si="27"/>
        <v>240</v>
      </c>
      <c r="H55" s="28">
        <f t="shared" si="28"/>
        <v>120</v>
      </c>
      <c r="I55" s="31">
        <f t="shared" si="29"/>
        <v>240</v>
      </c>
      <c r="J55" s="31">
        <f t="shared" si="29"/>
        <v>120</v>
      </c>
      <c r="K55" s="43">
        <v>2.4</v>
      </c>
      <c r="L55" s="43">
        <v>1.2</v>
      </c>
      <c r="M55" s="34">
        <f t="shared" si="32"/>
        <v>2400</v>
      </c>
      <c r="N55" s="31">
        <f t="shared" si="33"/>
        <v>1200</v>
      </c>
    </row>
    <row r="56" spans="1:47" x14ac:dyDescent="0.25">
      <c r="A56" s="26"/>
      <c r="B56" s="50" t="s">
        <v>22</v>
      </c>
      <c r="C56" s="28">
        <v>200</v>
      </c>
      <c r="D56" s="28">
        <v>200</v>
      </c>
      <c r="E56" s="28">
        <v>150</v>
      </c>
      <c r="F56" s="28">
        <v>300</v>
      </c>
      <c r="G56" s="30">
        <f t="shared" si="27"/>
        <v>240</v>
      </c>
      <c r="H56" s="28">
        <v>150</v>
      </c>
      <c r="I56" s="31">
        <f t="shared" si="29"/>
        <v>40</v>
      </c>
      <c r="J56" s="31">
        <f t="shared" si="29"/>
        <v>0</v>
      </c>
      <c r="K56" s="43">
        <f t="shared" si="30"/>
        <v>0.2</v>
      </c>
      <c r="L56" s="43">
        <f t="shared" si="31"/>
        <v>0</v>
      </c>
      <c r="M56" s="34">
        <f t="shared" si="32"/>
        <v>2400</v>
      </c>
      <c r="N56" s="31">
        <f t="shared" si="33"/>
        <v>1500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x14ac:dyDescent="0.25">
      <c r="A57" s="26"/>
      <c r="B57" s="50" t="s">
        <v>23</v>
      </c>
      <c r="C57" s="28">
        <v>150</v>
      </c>
      <c r="D57" s="28">
        <v>150</v>
      </c>
      <c r="E57" s="28">
        <v>80</v>
      </c>
      <c r="F57" s="28">
        <v>200</v>
      </c>
      <c r="G57" s="30">
        <f t="shared" si="27"/>
        <v>160</v>
      </c>
      <c r="H57" s="28">
        <f t="shared" si="28"/>
        <v>80</v>
      </c>
      <c r="I57" s="31">
        <f t="shared" si="29"/>
        <v>10</v>
      </c>
      <c r="J57" s="31">
        <f t="shared" si="29"/>
        <v>0</v>
      </c>
      <c r="K57" s="43">
        <f t="shared" si="30"/>
        <v>6.6666666666666666E-2</v>
      </c>
      <c r="L57" s="43">
        <f t="shared" si="31"/>
        <v>0</v>
      </c>
      <c r="M57" s="34">
        <f t="shared" si="32"/>
        <v>1600</v>
      </c>
      <c r="N57" s="31">
        <f t="shared" si="33"/>
        <v>800</v>
      </c>
    </row>
    <row r="58" spans="1:47" ht="30" x14ac:dyDescent="0.25">
      <c r="A58" s="26" t="s">
        <v>76</v>
      </c>
      <c r="B58" s="27" t="s">
        <v>29</v>
      </c>
      <c r="C58" s="27"/>
      <c r="D58" s="28"/>
      <c r="E58" s="28"/>
      <c r="F58" s="28"/>
      <c r="G58" s="30"/>
      <c r="H58" s="28"/>
      <c r="I58" s="31"/>
      <c r="J58" s="31"/>
      <c r="K58" s="20"/>
      <c r="L58" s="20"/>
      <c r="M58" s="20"/>
      <c r="N58" s="41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ht="60" x14ac:dyDescent="0.25">
      <c r="A59" s="20"/>
      <c r="B59" s="50" t="s">
        <v>55</v>
      </c>
      <c r="C59" s="28">
        <v>400</v>
      </c>
      <c r="D59" s="28">
        <v>400</v>
      </c>
      <c r="E59" s="28">
        <v>200</v>
      </c>
      <c r="F59" s="28">
        <v>700</v>
      </c>
      <c r="G59" s="30">
        <f>F59*0.8</f>
        <v>560</v>
      </c>
      <c r="H59" s="28">
        <f>G59*0.5</f>
        <v>280</v>
      </c>
      <c r="I59" s="31">
        <f>G59-D59</f>
        <v>160</v>
      </c>
      <c r="J59" s="31">
        <f>H59-E59</f>
        <v>80</v>
      </c>
      <c r="K59" s="43">
        <f>I59/D59*100%</f>
        <v>0.4</v>
      </c>
      <c r="L59" s="43">
        <f>J59/E59*100%</f>
        <v>0.4</v>
      </c>
      <c r="M59" s="34">
        <f>G59*10</f>
        <v>5600</v>
      </c>
      <c r="N59" s="31">
        <f>H59*10</f>
        <v>2800</v>
      </c>
    </row>
    <row r="60" spans="1:47" ht="45" x14ac:dyDescent="0.25">
      <c r="A60" s="20"/>
      <c r="B60" s="50" t="s">
        <v>25</v>
      </c>
      <c r="C60" s="28">
        <v>550</v>
      </c>
      <c r="D60" s="28">
        <v>550</v>
      </c>
      <c r="E60" s="28">
        <v>300</v>
      </c>
      <c r="F60" s="28">
        <v>1000</v>
      </c>
      <c r="G60" s="30">
        <f>F60*0.8</f>
        <v>800</v>
      </c>
      <c r="H60" s="28">
        <f>G60*0.5</f>
        <v>400</v>
      </c>
      <c r="I60" s="31">
        <f>G60-D60</f>
        <v>250</v>
      </c>
      <c r="J60" s="31">
        <f>H60-E60</f>
        <v>100</v>
      </c>
      <c r="K60" s="43">
        <f>I60/D60*100%</f>
        <v>0.45454545454545453</v>
      </c>
      <c r="L60" s="43">
        <f>J60/E60*100%</f>
        <v>0.33333333333333331</v>
      </c>
      <c r="M60" s="34">
        <f>G60*10</f>
        <v>8000</v>
      </c>
      <c r="N60" s="31">
        <f>H60*10</f>
        <v>4000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10" customFormat="1" ht="60" x14ac:dyDescent="0.25">
      <c r="A61" s="62" t="s">
        <v>77</v>
      </c>
      <c r="B61" s="52" t="s">
        <v>33</v>
      </c>
      <c r="C61" s="52"/>
      <c r="D61" s="63"/>
      <c r="E61" s="63"/>
      <c r="F61" s="63"/>
      <c r="G61" s="64"/>
      <c r="H61" s="63"/>
      <c r="I61" s="62"/>
      <c r="J61" s="62"/>
      <c r="K61" s="62"/>
      <c r="L61" s="62"/>
      <c r="M61" s="62"/>
      <c r="N61" s="3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x14ac:dyDescent="0.25">
      <c r="A62" s="20" t="s">
        <v>78</v>
      </c>
      <c r="B62" s="35" t="s">
        <v>26</v>
      </c>
      <c r="C62" s="35"/>
      <c r="D62" s="28"/>
      <c r="E62" s="28"/>
      <c r="F62" s="28"/>
      <c r="G62" s="30"/>
      <c r="H62" s="28"/>
      <c r="I62" s="31"/>
      <c r="J62" s="31"/>
      <c r="K62" s="20"/>
      <c r="L62" s="20"/>
      <c r="M62" s="20"/>
      <c r="N62" s="41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x14ac:dyDescent="0.25">
      <c r="A63" s="20"/>
      <c r="B63" s="65" t="s">
        <v>27</v>
      </c>
      <c r="C63" s="28">
        <v>900</v>
      </c>
      <c r="D63" s="28">
        <v>900</v>
      </c>
      <c r="E63" s="28">
        <v>450</v>
      </c>
      <c r="F63" s="28">
        <v>1800</v>
      </c>
      <c r="G63" s="30">
        <f t="shared" ref="G63:G70" si="34">F63*0.8</f>
        <v>1440</v>
      </c>
      <c r="H63" s="28">
        <f t="shared" ref="H63:H70" si="35">G63*0.5</f>
        <v>720</v>
      </c>
      <c r="I63" s="31">
        <f t="shared" ref="I63:J67" si="36">G63-D63</f>
        <v>540</v>
      </c>
      <c r="J63" s="31">
        <f t="shared" si="36"/>
        <v>270</v>
      </c>
      <c r="K63" s="43">
        <f>I63/D63*100%</f>
        <v>0.6</v>
      </c>
      <c r="L63" s="43">
        <f>J63/E63*100%</f>
        <v>0.6</v>
      </c>
      <c r="M63" s="34">
        <f t="shared" ref="M63:M70" si="37">G63*10</f>
        <v>14400</v>
      </c>
      <c r="N63" s="31">
        <f>H63*10</f>
        <v>7200</v>
      </c>
    </row>
    <row r="64" spans="1:47" ht="30" x14ac:dyDescent="0.25">
      <c r="A64" s="20"/>
      <c r="B64" s="65" t="s">
        <v>28</v>
      </c>
      <c r="C64" s="28">
        <v>600</v>
      </c>
      <c r="D64" s="28">
        <v>600</v>
      </c>
      <c r="E64" s="28">
        <v>300</v>
      </c>
      <c r="F64" s="28">
        <v>1500</v>
      </c>
      <c r="G64" s="30">
        <f t="shared" si="34"/>
        <v>1200</v>
      </c>
      <c r="H64" s="28">
        <f t="shared" si="35"/>
        <v>600</v>
      </c>
      <c r="I64" s="31">
        <f t="shared" si="36"/>
        <v>600</v>
      </c>
      <c r="J64" s="31">
        <f t="shared" si="36"/>
        <v>300</v>
      </c>
      <c r="K64" s="43">
        <f t="shared" ref="K64:K67" si="38">I64/D64*100%</f>
        <v>1</v>
      </c>
      <c r="L64" s="43">
        <f t="shared" ref="L64:L67" si="39">J64/E64*100%</f>
        <v>1</v>
      </c>
      <c r="M64" s="34">
        <f t="shared" si="37"/>
        <v>12000</v>
      </c>
      <c r="N64" s="31">
        <f t="shared" ref="N64:N67" si="40">H64*10</f>
        <v>6000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x14ac:dyDescent="0.25">
      <c r="A65" s="20"/>
      <c r="B65" s="65" t="s">
        <v>37</v>
      </c>
      <c r="C65" s="28">
        <v>0</v>
      </c>
      <c r="D65" s="28">
        <v>0</v>
      </c>
      <c r="E65" s="28">
        <v>0</v>
      </c>
      <c r="F65" s="28">
        <v>300</v>
      </c>
      <c r="G65" s="30">
        <f t="shared" si="34"/>
        <v>240</v>
      </c>
      <c r="H65" s="28">
        <f t="shared" si="35"/>
        <v>120</v>
      </c>
      <c r="I65" s="31">
        <f t="shared" si="36"/>
        <v>240</v>
      </c>
      <c r="J65" s="31">
        <f t="shared" si="36"/>
        <v>120</v>
      </c>
      <c r="K65" s="43">
        <v>2.4</v>
      </c>
      <c r="L65" s="43">
        <v>1.2</v>
      </c>
      <c r="M65" s="34">
        <f t="shared" si="37"/>
        <v>2400</v>
      </c>
      <c r="N65" s="31">
        <f t="shared" si="40"/>
        <v>1200</v>
      </c>
    </row>
    <row r="66" spans="1:47" x14ac:dyDescent="0.25">
      <c r="A66" s="20"/>
      <c r="B66" s="65" t="s">
        <v>22</v>
      </c>
      <c r="C66" s="28">
        <v>200</v>
      </c>
      <c r="D66" s="28">
        <v>200</v>
      </c>
      <c r="E66" s="28">
        <v>150</v>
      </c>
      <c r="F66" s="28">
        <v>300</v>
      </c>
      <c r="G66" s="30">
        <f t="shared" si="34"/>
        <v>240</v>
      </c>
      <c r="H66" s="28">
        <v>150</v>
      </c>
      <c r="I66" s="31">
        <f t="shared" si="36"/>
        <v>40</v>
      </c>
      <c r="J66" s="31">
        <f t="shared" si="36"/>
        <v>0</v>
      </c>
      <c r="K66" s="43">
        <f t="shared" si="38"/>
        <v>0.2</v>
      </c>
      <c r="L66" s="43">
        <f t="shared" si="39"/>
        <v>0</v>
      </c>
      <c r="M66" s="34">
        <f t="shared" si="37"/>
        <v>2400</v>
      </c>
      <c r="N66" s="31">
        <f t="shared" si="40"/>
        <v>1500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x14ac:dyDescent="0.25">
      <c r="A67" s="20"/>
      <c r="B67" s="65" t="s">
        <v>23</v>
      </c>
      <c r="C67" s="28">
        <v>150</v>
      </c>
      <c r="D67" s="28">
        <v>150</v>
      </c>
      <c r="E67" s="28">
        <v>80</v>
      </c>
      <c r="F67" s="28">
        <v>200</v>
      </c>
      <c r="G67" s="30">
        <f t="shared" si="34"/>
        <v>160</v>
      </c>
      <c r="H67" s="28">
        <f t="shared" si="35"/>
        <v>80</v>
      </c>
      <c r="I67" s="31">
        <f t="shared" si="36"/>
        <v>10</v>
      </c>
      <c r="J67" s="31">
        <f t="shared" si="36"/>
        <v>0</v>
      </c>
      <c r="K67" s="43">
        <f t="shared" si="38"/>
        <v>6.6666666666666666E-2</v>
      </c>
      <c r="L67" s="43">
        <f t="shared" si="39"/>
        <v>0</v>
      </c>
      <c r="M67" s="34">
        <f t="shared" si="37"/>
        <v>1600</v>
      </c>
      <c r="N67" s="31">
        <f t="shared" si="40"/>
        <v>800</v>
      </c>
    </row>
    <row r="68" spans="1:47" ht="30" x14ac:dyDescent="0.25">
      <c r="A68" s="20" t="s">
        <v>79</v>
      </c>
      <c r="B68" s="35" t="s">
        <v>29</v>
      </c>
      <c r="C68" s="28"/>
      <c r="D68" s="28"/>
      <c r="E68" s="28"/>
      <c r="F68" s="28"/>
      <c r="G68" s="30"/>
      <c r="H68" s="28"/>
      <c r="I68" s="31"/>
      <c r="J68" s="31"/>
      <c r="K68" s="20"/>
      <c r="L68" s="20"/>
      <c r="M68" s="20"/>
      <c r="N68" s="41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ht="60" x14ac:dyDescent="0.25">
      <c r="A69" s="20"/>
      <c r="B69" s="65" t="s">
        <v>31</v>
      </c>
      <c r="C69" s="28">
        <v>500</v>
      </c>
      <c r="D69" s="28">
        <v>500</v>
      </c>
      <c r="E69" s="28">
        <v>250</v>
      </c>
      <c r="F69" s="28">
        <v>700</v>
      </c>
      <c r="G69" s="30">
        <f t="shared" si="34"/>
        <v>560</v>
      </c>
      <c r="H69" s="28">
        <f t="shared" si="35"/>
        <v>280</v>
      </c>
      <c r="I69" s="31">
        <f t="shared" ref="I69:J71" si="41">G69-D69</f>
        <v>60</v>
      </c>
      <c r="J69" s="31">
        <f t="shared" si="41"/>
        <v>30</v>
      </c>
      <c r="K69" s="43">
        <f>I69/D69*100%</f>
        <v>0.12</v>
      </c>
      <c r="L69" s="43">
        <f>J69/E69*100%</f>
        <v>0.12</v>
      </c>
      <c r="M69" s="34">
        <f t="shared" si="37"/>
        <v>5600</v>
      </c>
      <c r="N69" s="31">
        <f>H69*10</f>
        <v>2800</v>
      </c>
    </row>
    <row r="70" spans="1:47" ht="45" x14ac:dyDescent="0.25">
      <c r="A70" s="20"/>
      <c r="B70" s="65" t="s">
        <v>25</v>
      </c>
      <c r="C70" s="28">
        <v>700</v>
      </c>
      <c r="D70" s="28">
        <v>700</v>
      </c>
      <c r="E70" s="28">
        <v>350</v>
      </c>
      <c r="F70" s="28">
        <v>1000</v>
      </c>
      <c r="G70" s="30">
        <f t="shared" si="34"/>
        <v>800</v>
      </c>
      <c r="H70" s="28">
        <f t="shared" si="35"/>
        <v>400</v>
      </c>
      <c r="I70" s="31">
        <f t="shared" si="41"/>
        <v>100</v>
      </c>
      <c r="J70" s="31">
        <f t="shared" si="41"/>
        <v>50</v>
      </c>
      <c r="K70" s="43">
        <f>I70/D70*100%</f>
        <v>0.14285714285714285</v>
      </c>
      <c r="L70" s="43">
        <f>J70/E70*100%</f>
        <v>0.14285714285714285</v>
      </c>
      <c r="M70" s="34">
        <f t="shared" si="37"/>
        <v>8000</v>
      </c>
      <c r="N70" s="31">
        <f>H70*10</f>
        <v>4000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4" customFormat="1" ht="105" x14ac:dyDescent="0.25">
      <c r="A71" s="66" t="s">
        <v>80</v>
      </c>
      <c r="B71" s="52" t="s">
        <v>39</v>
      </c>
      <c r="C71" s="52"/>
      <c r="D71" s="44">
        <v>0</v>
      </c>
      <c r="E71" s="44">
        <v>0</v>
      </c>
      <c r="F71" s="28">
        <v>1500</v>
      </c>
      <c r="G71" s="30">
        <f t="shared" ref="G71" si="42">F71*0.8</f>
        <v>1200</v>
      </c>
      <c r="H71" s="28">
        <f t="shared" ref="H71" si="43">G71*0.5</f>
        <v>600</v>
      </c>
      <c r="I71" s="67">
        <f t="shared" si="41"/>
        <v>1200</v>
      </c>
      <c r="J71" s="67">
        <f t="shared" si="41"/>
        <v>600</v>
      </c>
      <c r="K71" s="68">
        <v>12</v>
      </c>
      <c r="L71" s="68">
        <v>6</v>
      </c>
      <c r="M71" s="67">
        <f>G71*10</f>
        <v>12000</v>
      </c>
      <c r="N71" s="31">
        <f>10*H71</f>
        <v>6000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47" s="5" customFormat="1" ht="105" x14ac:dyDescent="0.25">
      <c r="A72" s="20" t="s">
        <v>81</v>
      </c>
      <c r="B72" s="52" t="s">
        <v>82</v>
      </c>
      <c r="C72" s="36" t="s">
        <v>83</v>
      </c>
      <c r="D72" s="28"/>
      <c r="E72" s="28"/>
      <c r="F72" s="20"/>
      <c r="G72" s="69"/>
      <c r="H72" s="20"/>
      <c r="I72" s="20"/>
      <c r="J72" s="20"/>
      <c r="K72" s="20"/>
      <c r="L72" s="20"/>
      <c r="M72" s="20"/>
      <c r="N72" s="41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5" customFormat="1" ht="105" x14ac:dyDescent="0.25">
      <c r="A73" s="20"/>
      <c r="B73" s="52" t="s">
        <v>84</v>
      </c>
      <c r="C73" s="36"/>
      <c r="D73" s="28"/>
      <c r="E73" s="28"/>
      <c r="F73" s="20"/>
      <c r="G73" s="69"/>
      <c r="H73" s="20"/>
      <c r="I73" s="20"/>
      <c r="J73" s="20"/>
      <c r="K73" s="20"/>
      <c r="L73" s="20"/>
      <c r="M73" s="20"/>
      <c r="N73" s="3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</row>
    <row r="74" spans="1:47" ht="60" x14ac:dyDescent="0.25">
      <c r="A74" s="18" t="s">
        <v>85</v>
      </c>
      <c r="B74" s="52" t="s">
        <v>13</v>
      </c>
      <c r="C74" s="52"/>
      <c r="D74" s="28"/>
      <c r="E74" s="28"/>
      <c r="F74" s="28"/>
      <c r="G74" s="30"/>
      <c r="H74" s="28"/>
      <c r="I74" s="31"/>
      <c r="J74" s="31"/>
      <c r="K74" s="57"/>
      <c r="L74" s="57"/>
      <c r="M74" s="20"/>
      <c r="N74" s="41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x14ac:dyDescent="0.25">
      <c r="A75" s="20"/>
      <c r="B75" s="65" t="s">
        <v>32</v>
      </c>
      <c r="C75" s="28">
        <v>550</v>
      </c>
      <c r="D75" s="28">
        <v>550</v>
      </c>
      <c r="E75" s="28">
        <v>300</v>
      </c>
      <c r="F75" s="28">
        <v>1000</v>
      </c>
      <c r="G75" s="30">
        <f t="shared" ref="G75:G78" si="44">F75*0.8</f>
        <v>800</v>
      </c>
      <c r="H75" s="28">
        <f t="shared" ref="H75:H78" si="45">G75*0.5</f>
        <v>400</v>
      </c>
      <c r="I75" s="31">
        <f t="shared" ref="I75:J78" si="46">G75-D75</f>
        <v>250</v>
      </c>
      <c r="J75" s="31">
        <f t="shared" si="46"/>
        <v>100</v>
      </c>
      <c r="K75" s="43">
        <f>I75/D75*100%</f>
        <v>0.45454545454545453</v>
      </c>
      <c r="L75" s="43">
        <f>J75/E75*100%</f>
        <v>0.33333333333333331</v>
      </c>
      <c r="M75" s="34">
        <f t="shared" ref="M75:M78" si="47">G75*10</f>
        <v>8000</v>
      </c>
      <c r="N75" s="31">
        <f>H75*10</f>
        <v>4000</v>
      </c>
    </row>
    <row r="76" spans="1:47" x14ac:dyDescent="0.25">
      <c r="A76" s="20"/>
      <c r="B76" s="65" t="s">
        <v>34</v>
      </c>
      <c r="C76" s="28">
        <v>400</v>
      </c>
      <c r="D76" s="28">
        <v>400</v>
      </c>
      <c r="E76" s="28">
        <v>200</v>
      </c>
      <c r="F76" s="28">
        <v>700</v>
      </c>
      <c r="G76" s="30">
        <f t="shared" si="44"/>
        <v>560</v>
      </c>
      <c r="H76" s="28">
        <f t="shared" si="45"/>
        <v>280</v>
      </c>
      <c r="I76" s="31">
        <f t="shared" si="46"/>
        <v>160</v>
      </c>
      <c r="J76" s="31">
        <f t="shared" si="46"/>
        <v>80</v>
      </c>
      <c r="K76" s="43">
        <f t="shared" ref="K76:K78" si="48">I76/D76*100%</f>
        <v>0.4</v>
      </c>
      <c r="L76" s="43">
        <f t="shared" ref="L76:L78" si="49">J76/E76*100%</f>
        <v>0.4</v>
      </c>
      <c r="M76" s="34">
        <f t="shared" si="47"/>
        <v>5600</v>
      </c>
      <c r="N76" s="31">
        <f t="shared" ref="N76:N78" si="50">H76*10</f>
        <v>2800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x14ac:dyDescent="0.25">
      <c r="A77" s="20"/>
      <c r="B77" s="65" t="s">
        <v>22</v>
      </c>
      <c r="C77" s="28">
        <v>250</v>
      </c>
      <c r="D77" s="28">
        <v>250</v>
      </c>
      <c r="E77" s="28">
        <v>150</v>
      </c>
      <c r="F77" s="28">
        <v>300</v>
      </c>
      <c r="G77" s="30">
        <v>250</v>
      </c>
      <c r="H77" s="28">
        <v>150</v>
      </c>
      <c r="I77" s="31">
        <f t="shared" si="46"/>
        <v>0</v>
      </c>
      <c r="J77" s="31">
        <f t="shared" si="46"/>
        <v>0</v>
      </c>
      <c r="K77" s="43">
        <f t="shared" si="48"/>
        <v>0</v>
      </c>
      <c r="L77" s="43">
        <f t="shared" si="49"/>
        <v>0</v>
      </c>
      <c r="M77" s="34">
        <f t="shared" si="47"/>
        <v>2500</v>
      </c>
      <c r="N77" s="31">
        <f t="shared" si="50"/>
        <v>1500</v>
      </c>
    </row>
    <row r="78" spans="1:47" x14ac:dyDescent="0.25">
      <c r="A78" s="20"/>
      <c r="B78" s="65" t="s">
        <v>35</v>
      </c>
      <c r="C78" s="28">
        <v>150</v>
      </c>
      <c r="D78" s="28">
        <v>150</v>
      </c>
      <c r="E78" s="28">
        <v>80</v>
      </c>
      <c r="F78" s="28">
        <v>200</v>
      </c>
      <c r="G78" s="30">
        <f t="shared" si="44"/>
        <v>160</v>
      </c>
      <c r="H78" s="28">
        <f t="shared" si="45"/>
        <v>80</v>
      </c>
      <c r="I78" s="31">
        <f t="shared" si="46"/>
        <v>10</v>
      </c>
      <c r="J78" s="31">
        <f t="shared" si="46"/>
        <v>0</v>
      </c>
      <c r="K78" s="43">
        <f t="shared" si="48"/>
        <v>6.6666666666666666E-2</v>
      </c>
      <c r="L78" s="43">
        <f t="shared" si="49"/>
        <v>0</v>
      </c>
      <c r="M78" s="34">
        <f t="shared" si="47"/>
        <v>1600</v>
      </c>
      <c r="N78" s="31">
        <f t="shared" si="50"/>
        <v>800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ht="105" x14ac:dyDescent="0.25">
      <c r="A79" s="20"/>
      <c r="B79" s="65" t="s">
        <v>86</v>
      </c>
      <c r="C79" s="20"/>
      <c r="D79" s="20"/>
      <c r="E79" s="20"/>
      <c r="F79" s="20"/>
      <c r="G79" s="69"/>
      <c r="H79" s="20"/>
      <c r="I79" s="20"/>
      <c r="J79" s="20"/>
      <c r="K79" s="20"/>
      <c r="L79" s="20"/>
      <c r="M79" s="20"/>
      <c r="N79" s="31"/>
    </row>
    <row r="80" spans="1:47" ht="240" x14ac:dyDescent="0.25">
      <c r="A80" s="51" t="s">
        <v>87</v>
      </c>
      <c r="B80" s="52" t="s">
        <v>14</v>
      </c>
      <c r="C80" s="52"/>
      <c r="D80" s="28"/>
      <c r="E80" s="28"/>
      <c r="F80" s="36" t="s">
        <v>88</v>
      </c>
      <c r="G80" s="70" t="s">
        <v>89</v>
      </c>
      <c r="H80" s="28"/>
      <c r="I80" s="20"/>
      <c r="J80" s="20"/>
      <c r="K80" s="20"/>
      <c r="L80" s="20"/>
      <c r="M80" s="20"/>
      <c r="N80" s="41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x14ac:dyDescent="0.25">
      <c r="A81" s="20"/>
      <c r="B81" s="71"/>
      <c r="C81" s="52"/>
      <c r="D81" s="28"/>
      <c r="E81" s="28"/>
      <c r="F81" s="36"/>
      <c r="G81" s="70"/>
      <c r="H81" s="28"/>
      <c r="I81" s="20"/>
      <c r="J81" s="20"/>
      <c r="K81" s="20"/>
      <c r="L81" s="20"/>
      <c r="M81" s="20"/>
      <c r="N81" s="31"/>
    </row>
    <row r="82" spans="1:47" ht="60" x14ac:dyDescent="0.25">
      <c r="A82" s="72" t="s">
        <v>90</v>
      </c>
      <c r="B82" s="73" t="s">
        <v>91</v>
      </c>
      <c r="C82" s="52"/>
      <c r="D82" s="28"/>
      <c r="E82" s="28"/>
      <c r="F82" s="74"/>
      <c r="G82" s="70"/>
      <c r="H82" s="28"/>
      <c r="I82" s="20"/>
      <c r="J82" s="20"/>
      <c r="K82" s="20"/>
      <c r="L82" s="20"/>
      <c r="M82" s="20"/>
      <c r="N82" s="41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ht="150" x14ac:dyDescent="0.25">
      <c r="A83" s="75" t="s">
        <v>92</v>
      </c>
      <c r="B83" s="73" t="s">
        <v>93</v>
      </c>
      <c r="C83" s="52"/>
      <c r="D83" s="28"/>
      <c r="E83" s="28"/>
      <c r="F83" s="74"/>
      <c r="G83" s="70"/>
      <c r="H83" s="28"/>
      <c r="I83" s="20"/>
      <c r="J83" s="20"/>
      <c r="K83" s="20"/>
      <c r="L83" s="20"/>
      <c r="M83" s="20"/>
      <c r="N83" s="31"/>
    </row>
    <row r="84" spans="1:47" ht="45" x14ac:dyDescent="0.25">
      <c r="A84" s="48"/>
      <c r="B84" s="76" t="s">
        <v>94</v>
      </c>
      <c r="C84" s="20"/>
      <c r="D84" s="20"/>
      <c r="E84" s="20"/>
      <c r="F84" s="74" t="s">
        <v>99</v>
      </c>
      <c r="G84" s="77" t="s">
        <v>104</v>
      </c>
      <c r="H84" s="20"/>
      <c r="I84" s="20"/>
      <c r="J84" s="20"/>
      <c r="K84" s="20"/>
      <c r="L84" s="20"/>
      <c r="M84" s="20"/>
      <c r="N84" s="41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ht="120" x14ac:dyDescent="0.25">
      <c r="A85" s="20"/>
      <c r="B85" s="35" t="s">
        <v>95</v>
      </c>
      <c r="C85" s="20"/>
      <c r="D85" s="20"/>
      <c r="E85" s="20"/>
      <c r="F85" s="36" t="s">
        <v>100</v>
      </c>
      <c r="G85" s="70" t="s">
        <v>100</v>
      </c>
      <c r="H85" s="20"/>
      <c r="I85" s="20"/>
      <c r="J85" s="20"/>
      <c r="K85" s="20"/>
      <c r="L85" s="20"/>
      <c r="M85" s="20"/>
      <c r="N85" s="31"/>
    </row>
    <row r="86" spans="1:47" ht="240" x14ac:dyDescent="0.25">
      <c r="A86" s="78"/>
      <c r="B86" s="71"/>
      <c r="C86" s="20"/>
      <c r="D86" s="20"/>
      <c r="E86" s="20"/>
      <c r="F86" s="36" t="s">
        <v>101</v>
      </c>
      <c r="G86" s="70" t="s">
        <v>105</v>
      </c>
      <c r="H86" s="20"/>
      <c r="I86" s="20"/>
      <c r="J86" s="20"/>
      <c r="K86" s="20"/>
      <c r="L86" s="20"/>
      <c r="M86" s="20"/>
      <c r="N86" s="41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ht="75" x14ac:dyDescent="0.25">
      <c r="A87" s="55" t="s">
        <v>96</v>
      </c>
      <c r="B87" s="52" t="s">
        <v>97</v>
      </c>
      <c r="C87" s="20"/>
      <c r="D87" s="20"/>
      <c r="E87" s="20"/>
      <c r="F87" s="36" t="s">
        <v>102</v>
      </c>
      <c r="G87" s="69"/>
      <c r="H87" s="20"/>
      <c r="I87" s="20"/>
      <c r="J87" s="20"/>
      <c r="K87" s="20"/>
      <c r="L87" s="20"/>
      <c r="M87" s="20"/>
      <c r="N87" s="31"/>
    </row>
    <row r="88" spans="1:47" ht="135" x14ac:dyDescent="0.25">
      <c r="A88" s="51" t="s">
        <v>107</v>
      </c>
      <c r="B88" s="52" t="s">
        <v>98</v>
      </c>
      <c r="C88" s="20"/>
      <c r="D88" s="20"/>
      <c r="E88" s="20"/>
      <c r="F88" s="36" t="s">
        <v>103</v>
      </c>
      <c r="G88" s="69"/>
      <c r="H88" s="20"/>
      <c r="I88" s="20"/>
      <c r="J88" s="20"/>
      <c r="K88" s="20"/>
      <c r="L88" s="20"/>
      <c r="M88" s="20"/>
      <c r="N88" s="41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x14ac:dyDescent="0.25">
      <c r="A89" s="51"/>
      <c r="B89" s="13" t="s">
        <v>108</v>
      </c>
      <c r="C89" s="20"/>
      <c r="D89" s="20"/>
      <c r="E89" s="20"/>
      <c r="F89" s="36"/>
      <c r="G89" s="69"/>
      <c r="H89" s="20"/>
      <c r="I89" s="20"/>
      <c r="J89" s="20"/>
      <c r="K89" s="20"/>
      <c r="L89" s="20"/>
      <c r="M89" s="79">
        <f>SUM(M8:M88)</f>
        <v>5546500</v>
      </c>
      <c r="N89" s="80">
        <f>SUM(N9:N88)</f>
        <v>1483200</v>
      </c>
    </row>
    <row r="90" spans="1:47" x14ac:dyDescent="0.25">
      <c r="G90" s="1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x14ac:dyDescent="0.25">
      <c r="G91" s="1"/>
    </row>
    <row r="92" spans="1:47" x14ac:dyDescent="0.25">
      <c r="G92" s="1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x14ac:dyDescent="0.25">
      <c r="G93" s="1"/>
    </row>
    <row r="94" spans="1:47" x14ac:dyDescent="0.25">
      <c r="G94" s="1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x14ac:dyDescent="0.25">
      <c r="G95" s="1"/>
    </row>
    <row r="96" spans="1:47" x14ac:dyDescent="0.25">
      <c r="G96" s="1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7:47" x14ac:dyDescent="0.25">
      <c r="G97" s="1"/>
    </row>
    <row r="98" spans="7:47" x14ac:dyDescent="0.25">
      <c r="G98" s="1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7:47" x14ac:dyDescent="0.25">
      <c r="G99" s="1"/>
    </row>
    <row r="100" spans="7:47" x14ac:dyDescent="0.25">
      <c r="G100" s="1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7:47" x14ac:dyDescent="0.25">
      <c r="G101" s="1"/>
    </row>
    <row r="102" spans="7:47" x14ac:dyDescent="0.25">
      <c r="G102" s="1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7:47" x14ac:dyDescent="0.25">
      <c r="G103" s="1"/>
    </row>
    <row r="104" spans="7:47" x14ac:dyDescent="0.25">
      <c r="G104" s="1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7:47" x14ac:dyDescent="0.25">
      <c r="G105" s="1"/>
    </row>
    <row r="106" spans="7:47" x14ac:dyDescent="0.25">
      <c r="G106" s="1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7:47" x14ac:dyDescent="0.25">
      <c r="G107" s="1"/>
    </row>
    <row r="108" spans="7:47" x14ac:dyDescent="0.25">
      <c r="G108" s="1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7:47" x14ac:dyDescent="0.25">
      <c r="G109" s="1"/>
    </row>
    <row r="110" spans="7:47" x14ac:dyDescent="0.25">
      <c r="G110" s="1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</sheetData>
  <mergeCells count="12">
    <mergeCell ref="N5:N6"/>
    <mergeCell ref="A5:A6"/>
    <mergeCell ref="G5:G6"/>
    <mergeCell ref="I5:J5"/>
    <mergeCell ref="K5:L5"/>
    <mergeCell ref="C5:E5"/>
    <mergeCell ref="F5:F6"/>
    <mergeCell ref="F27:F35"/>
    <mergeCell ref="F10:F13"/>
    <mergeCell ref="M5:M6"/>
    <mergeCell ref="H5:H6"/>
    <mergeCell ref="B5:B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sánh với NQ10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21AK22</dc:creator>
  <cp:lastModifiedBy>21AK22</cp:lastModifiedBy>
  <cp:lastPrinted>2023-09-19T10:10:04Z</cp:lastPrinted>
  <dcterms:created xsi:type="dcterms:W3CDTF">2023-07-19T02:06:20Z</dcterms:created>
  <dcterms:modified xsi:type="dcterms:W3CDTF">2023-10-26T09:06:43Z</dcterms:modified>
</cp:coreProperties>
</file>